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40" yWindow="30" windowWidth="15150" windowHeight="7455"/>
  </bookViews>
  <sheets>
    <sheet name="Instruções de Uso" sheetId="1" r:id="rId1"/>
    <sheet name="Pontuação" sheetId="2" r:id="rId2"/>
    <sheet name="Grupos" sheetId="3" r:id="rId3"/>
    <sheet name="Inconsistências" sheetId="4" r:id="rId4"/>
  </sheets>
  <definedNames>
    <definedName name="_GoBack" localSheetId="2">Grupos!$E$23</definedName>
    <definedName name="Semestre">#REF!</definedName>
    <definedName name="Semestres_Validos">#REF!</definedName>
  </definedNames>
  <calcPr calcId="125725"/>
  <customWorkbookViews>
    <customWorkbookView name="Fran Beal - Modo de exibição pessoal" guid="{D0B4B354-A633-46FB-9118-BB5CE08B24B2}" mergeInterval="0" personalView="1" maximized="1" xWindow="1" yWindow="1" windowWidth="1362" windowHeight="538" activeSheetId="2"/>
  </customWorkbookViews>
</workbook>
</file>

<file path=xl/calcChain.xml><?xml version="1.0" encoding="utf-8"?>
<calcChain xmlns="http://schemas.openxmlformats.org/spreadsheetml/2006/main">
  <c r="C7" i="4"/>
  <c r="C5"/>
  <c r="C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E4"/>
  <c r="F4"/>
  <c r="D4"/>
  <c r="B36"/>
  <c r="B37"/>
  <c r="B38"/>
  <c r="B39"/>
  <c r="B40"/>
  <c r="B41"/>
  <c r="B42"/>
  <c r="B43"/>
  <c r="B22"/>
  <c r="B23"/>
  <c r="B24"/>
  <c r="B25"/>
  <c r="B26"/>
  <c r="B27"/>
  <c r="B28"/>
  <c r="B29"/>
  <c r="B30"/>
  <c r="B31"/>
  <c r="B32"/>
  <c r="B33"/>
  <c r="B34"/>
  <c r="B35"/>
  <c r="B5"/>
  <c r="B6"/>
  <c r="B7"/>
  <c r="B8"/>
  <c r="B9"/>
  <c r="B10"/>
  <c r="B11"/>
  <c r="B12"/>
  <c r="B13"/>
  <c r="B14"/>
  <c r="B15"/>
  <c r="B16"/>
  <c r="B17"/>
  <c r="B18"/>
  <c r="B19"/>
  <c r="B20"/>
  <c r="B21"/>
  <c r="B4"/>
  <c r="A35"/>
  <c r="A36"/>
  <c r="A37"/>
  <c r="A38"/>
  <c r="A39"/>
  <c r="A40"/>
  <c r="A41"/>
  <c r="A42"/>
  <c r="A43"/>
  <c r="A23"/>
  <c r="A24"/>
  <c r="A25"/>
  <c r="A26"/>
  <c r="A27"/>
  <c r="A28"/>
  <c r="A29"/>
  <c r="A30"/>
  <c r="A31"/>
  <c r="A32"/>
  <c r="A33"/>
  <c r="A34"/>
  <c r="A16"/>
  <c r="A17"/>
  <c r="A18"/>
  <c r="A19"/>
  <c r="A20"/>
  <c r="A21"/>
  <c r="A22"/>
  <c r="A5"/>
  <c r="A6"/>
  <c r="A7"/>
  <c r="A8"/>
  <c r="A9"/>
  <c r="A10"/>
  <c r="A11"/>
  <c r="A12"/>
  <c r="A13"/>
  <c r="A14"/>
  <c r="A15"/>
  <c r="A4"/>
  <c r="B11" i="2"/>
  <c r="B12"/>
  <c r="B13"/>
  <c r="B14"/>
  <c r="J11"/>
  <c r="J40"/>
  <c r="J41"/>
  <c r="J42"/>
  <c r="J43"/>
  <c r="J44"/>
  <c r="J45"/>
  <c r="J46"/>
  <c r="J47"/>
  <c r="J48"/>
  <c r="J49"/>
  <c r="J50"/>
  <c r="J32"/>
  <c r="J33"/>
  <c r="J34"/>
  <c r="J35"/>
  <c r="J36"/>
  <c r="J37"/>
  <c r="J38"/>
  <c r="J39"/>
  <c r="J27"/>
  <c r="J28"/>
  <c r="J29"/>
  <c r="J30"/>
  <c r="J31"/>
  <c r="J12"/>
  <c r="J13"/>
  <c r="J14"/>
  <c r="J15"/>
  <c r="J16"/>
  <c r="J17"/>
  <c r="J18"/>
  <c r="J19"/>
  <c r="J20"/>
  <c r="J21"/>
  <c r="J22"/>
  <c r="J23"/>
  <c r="J24"/>
  <c r="J25"/>
  <c r="J26"/>
  <c r="D11"/>
  <c r="D12"/>
  <c r="D13"/>
  <c r="F14"/>
  <c r="I14" l="1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13"/>
  <c r="I11"/>
  <c r="I12"/>
  <c r="D14"/>
  <c r="B43"/>
  <c r="D43"/>
  <c r="E43"/>
  <c r="F43"/>
  <c r="H43" s="1"/>
  <c r="B44"/>
  <c r="D44"/>
  <c r="E44"/>
  <c r="F44"/>
  <c r="H44" s="1"/>
  <c r="B45"/>
  <c r="D45"/>
  <c r="E45"/>
  <c r="F45"/>
  <c r="H45" s="1"/>
  <c r="B46"/>
  <c r="D46"/>
  <c r="E46"/>
  <c r="F46"/>
  <c r="H46" s="1"/>
  <c r="B47"/>
  <c r="D47"/>
  <c r="E47"/>
  <c r="F47"/>
  <c r="H47" s="1"/>
  <c r="B48"/>
  <c r="D48"/>
  <c r="E48"/>
  <c r="F48"/>
  <c r="H48" s="1"/>
  <c r="B49"/>
  <c r="D49"/>
  <c r="E49"/>
  <c r="F49"/>
  <c r="H49" s="1"/>
  <c r="B50"/>
  <c r="D50"/>
  <c r="E50"/>
  <c r="F50"/>
  <c r="H50" s="1"/>
  <c r="B31"/>
  <c r="D31"/>
  <c r="E31"/>
  <c r="F31"/>
  <c r="H31" s="1"/>
  <c r="B32"/>
  <c r="D32"/>
  <c r="E32"/>
  <c r="F32"/>
  <c r="H32" s="1"/>
  <c r="B33"/>
  <c r="D33"/>
  <c r="E33"/>
  <c r="F33"/>
  <c r="H33" s="1"/>
  <c r="B34"/>
  <c r="D34"/>
  <c r="E34"/>
  <c r="F34"/>
  <c r="H34" s="1"/>
  <c r="B35"/>
  <c r="D35"/>
  <c r="E35"/>
  <c r="F35"/>
  <c r="H35" s="1"/>
  <c r="B36"/>
  <c r="D36"/>
  <c r="E36"/>
  <c r="F36"/>
  <c r="H36" s="1"/>
  <c r="B37"/>
  <c r="D37"/>
  <c r="E37"/>
  <c r="F37"/>
  <c r="H37" s="1"/>
  <c r="B38"/>
  <c r="D38"/>
  <c r="E38"/>
  <c r="F38"/>
  <c r="H38" s="1"/>
  <c r="B39"/>
  <c r="D39"/>
  <c r="E39"/>
  <c r="F39"/>
  <c r="H39" s="1"/>
  <c r="B40"/>
  <c r="D40"/>
  <c r="E40"/>
  <c r="F40"/>
  <c r="H40" s="1"/>
  <c r="B41"/>
  <c r="D41"/>
  <c r="E41"/>
  <c r="F41"/>
  <c r="H41" s="1"/>
  <c r="B42"/>
  <c r="D42"/>
  <c r="E42"/>
  <c r="F42"/>
  <c r="H42" s="1"/>
  <c r="E13"/>
  <c r="F13"/>
  <c r="H13" s="1"/>
  <c r="E14"/>
  <c r="H14"/>
  <c r="B15"/>
  <c r="D15"/>
  <c r="E15"/>
  <c r="F15"/>
  <c r="H15" s="1"/>
  <c r="B16"/>
  <c r="D16"/>
  <c r="E16"/>
  <c r="F16"/>
  <c r="H16" s="1"/>
  <c r="B17"/>
  <c r="D17"/>
  <c r="E17"/>
  <c r="F17"/>
  <c r="H17" s="1"/>
  <c r="B18"/>
  <c r="D18"/>
  <c r="E18"/>
  <c r="F18"/>
  <c r="H18" s="1"/>
  <c r="B19"/>
  <c r="D19"/>
  <c r="E19"/>
  <c r="F19"/>
  <c r="H19" s="1"/>
  <c r="B20"/>
  <c r="D20"/>
  <c r="E20"/>
  <c r="F20"/>
  <c r="H20" s="1"/>
  <c r="B21"/>
  <c r="D21"/>
  <c r="E21"/>
  <c r="F21"/>
  <c r="H21" s="1"/>
  <c r="B22"/>
  <c r="D22"/>
  <c r="E22"/>
  <c r="F22"/>
  <c r="H22" s="1"/>
  <c r="B23"/>
  <c r="D23"/>
  <c r="E23"/>
  <c r="F23"/>
  <c r="H23" s="1"/>
  <c r="B24"/>
  <c r="D24"/>
  <c r="E24"/>
  <c r="F24"/>
  <c r="H24" s="1"/>
  <c r="B25"/>
  <c r="D25"/>
  <c r="E25"/>
  <c r="F25"/>
  <c r="H25" s="1"/>
  <c r="B26"/>
  <c r="D26"/>
  <c r="E26"/>
  <c r="F26"/>
  <c r="H26" s="1"/>
  <c r="B27"/>
  <c r="D27"/>
  <c r="E27"/>
  <c r="F27"/>
  <c r="H27" s="1"/>
  <c r="B28"/>
  <c r="D28"/>
  <c r="E28"/>
  <c r="F28"/>
  <c r="H28" s="1"/>
  <c r="B29"/>
  <c r="D29"/>
  <c r="E29"/>
  <c r="F29"/>
  <c r="H29" s="1"/>
  <c r="B30"/>
  <c r="D30"/>
  <c r="E30"/>
  <c r="F30"/>
  <c r="H30" s="1"/>
  <c r="E12"/>
  <c r="F12"/>
  <c r="H12" s="1"/>
  <c r="F11"/>
  <c r="E11"/>
  <c r="H11" l="1"/>
  <c r="C53" s="1"/>
  <c r="C55"/>
  <c r="C54"/>
  <c r="F53" l="1"/>
  <c r="H53"/>
  <c r="F55"/>
  <c r="H55"/>
  <c r="F54"/>
  <c r="H54"/>
  <c r="D58" l="1"/>
  <c r="F57" s="1"/>
</calcChain>
</file>

<file path=xl/sharedStrings.xml><?xml version="1.0" encoding="utf-8"?>
<sst xmlns="http://schemas.openxmlformats.org/spreadsheetml/2006/main" count="263" uniqueCount="187">
  <si>
    <t>Grupo</t>
  </si>
  <si>
    <t>Grupo 1 - Atividades de complementação da formação social, humana e cultural.</t>
  </si>
  <si>
    <t>Atividades esportivas - participação nas atividades esportivas;</t>
  </si>
  <si>
    <t>Cursos de língua estrangeira – participação com aproveitamento em cursos de língua estrangeira;</t>
  </si>
  <si>
    <t>Participação em atividades artísticas e culturais, tais como: banda marcial, camerata de sopro, teatro, coral, radioamadorismo e outras;</t>
  </si>
  <si>
    <t>Participação efetiva na organização de exposições e seminários de caráter artístico ou cultural;</t>
  </si>
  <si>
    <t>Participação como expositor em exposição artística ou cultural;</t>
  </si>
  <si>
    <t>Participação em cursos e atividades de formação pessoal que não sejam na área de formação do curso;</t>
  </si>
  <si>
    <t>Participação em eventos ou palestras não relacionados diretamente à área de formação do curso.</t>
  </si>
  <si>
    <t>Coordenação do Curso de Engenharia de Software</t>
  </si>
  <si>
    <t>RA:</t>
  </si>
  <si>
    <t>Sem/Ano</t>
  </si>
  <si>
    <t>Atividades</t>
  </si>
  <si>
    <t>Id</t>
  </si>
  <si>
    <t>Pto/Hora</t>
  </si>
  <si>
    <t>Unidade</t>
  </si>
  <si>
    <t>Pontuação</t>
  </si>
  <si>
    <t>Qtde</t>
  </si>
  <si>
    <t>Total</t>
  </si>
  <si>
    <t>Descrição</t>
  </si>
  <si>
    <t>Grupo 2 - Atividades de cunho comunitário e de interesse coletivo</t>
  </si>
  <si>
    <t>Participação efetiva em Diretórios e Centros Acadêmicos, Entidades de Classe, Conselhos e Colegiados internos à Instituição;</t>
  </si>
  <si>
    <t>Participação efetiva em trabalho voluntário, atividades comunitárias, CIPAS, associações de bairros, brigadas de incêndio e associações escolares;</t>
  </si>
  <si>
    <t>Participação em atividades beneficentes;</t>
  </si>
  <si>
    <t>Atuação como instrutor em palestras técnicas, seminários, cursos da área específica, desde que não remunerados e de interesse da sociedade;</t>
  </si>
  <si>
    <t>Engajamento como docente não remunerado em cursos preparatórios e de reforço escolar;</t>
  </si>
  <si>
    <t>Participação em projetos de extensão, não remunerados, e de interesse social;</t>
  </si>
  <si>
    <t>Organização de atividades beneficentes e campanhas sociais de doação;</t>
  </si>
  <si>
    <t>Participação em campanhas sociais de doação (sangue, cadastro doador medula óssea, etc.);</t>
  </si>
  <si>
    <t>Pto/hora</t>
  </si>
  <si>
    <t>Participação no desenvolvimento de sistemas, processos e outros de interesse coletivo, com  distribuição gratuita (sob orientação de Professor).</t>
  </si>
  <si>
    <t>Grupo 3 - Atividades de iniciação científica, tecnológica e de formação profissional</t>
  </si>
  <si>
    <t>Participação em cursos extraordinários da sua área de formação, de fundamento científico ou de gestão;</t>
  </si>
  <si>
    <t>Participação em palestras, congressos e seminários técnico-científicos: Palestras ou similares;</t>
  </si>
  <si>
    <t>Participação em palestras, congressos e seminários técnico-científicos: Congressos ou seminários de abrangência internacional;</t>
  </si>
  <si>
    <t>Participação em palestras, congressos e seminários técnico-científicos: Congressos ou seminários de abrangência nacional;</t>
  </si>
  <si>
    <t>Participação em palestras, congressos e seminários técnico-científicos: Congressos ou seminários de abrangência regional ou local;</t>
  </si>
  <si>
    <t>Participação como apresentador de trabalhos em palestras, congressos e seminários técnico-científicos;</t>
  </si>
  <si>
    <t>Participação em projetos de iniciação científica e tecnológica, relacionados com o objetivo do curso;</t>
  </si>
  <si>
    <t>Participação como expositor em exposições técnico-científicas;</t>
  </si>
  <si>
    <t>Participação efetiva na organização de exposições e seminários de caráter acadêmico;</t>
  </si>
  <si>
    <t>Publicações em revistas técnicas;</t>
  </si>
  <si>
    <t>Publicações em anais de eventos técnico-científicos ou em periódicos científicos de abrangência local, regional, nacional ou internacional: Abrangência Internacional;</t>
  </si>
  <si>
    <t>Publicações em anais de eventos técnico-científicos ou em periódicos científicos de abrangência local, regional, nacional ou internacional: Abrangência Nacional;</t>
  </si>
  <si>
    <t>Publicações em anais de eventos técnico-científicos ou em periódicos científicos de abrangência local, regional, nacional ou internacional: Abrangência Regional;</t>
  </si>
  <si>
    <t>Publicações em anais de eventos técnico-científicos ou em periódicos científicos de abrangência local, regional, nacional ou internacional: Abrangência Local;</t>
  </si>
  <si>
    <t>Estágio não obrigatório na área do curso;</t>
  </si>
  <si>
    <t>Trabalho com vínculo empregatício, desde que na área do curso;</t>
  </si>
  <si>
    <t>Trabalho como empreendedor na área do curso;</t>
  </si>
  <si>
    <t>Estágio acadêmico na UTFPR;</t>
  </si>
  <si>
    <t>Participação em visitas técnicas organizadas pela UTFPR;</t>
  </si>
  <si>
    <t>Participação e aprovação em disciplinas/unidades curriculares de enriquecimento curricular de interesse do Curso, desde que tais disciplinas/unidades curriculares tenham sido aprovadas pelo Colegiado de Curso e estejam de acordo com o Projeto Pedagógico do Curso;</t>
  </si>
  <si>
    <t>Participação em Empresa Júnior, Hotel Tecnológico, Incubadora Tecnológica;</t>
  </si>
  <si>
    <t>Participação em projetos multidisciplinares ou interdisciplinares;</t>
  </si>
  <si>
    <t>Participação em defesas de estágio curricular e de trabalho de conclusão de curso;</t>
  </si>
  <si>
    <t>Ministrante de curso remunerado na área de formação do curso;</t>
  </si>
  <si>
    <t>Participação em grupos de estudo ou grupo de pesquisa na área do curso;</t>
  </si>
  <si>
    <t>Monitoria em disciplinas do curso;</t>
  </si>
  <si>
    <t>Participação em maratonas, desafios e demais atividades em equipe, ou individualmente, relacionadas à área de formação do curso;</t>
  </si>
  <si>
    <t>Premiação em maratonas, desafios e demais atividades em equipe, ou individualmente, relacionadas à área de formação do curso;</t>
  </si>
  <si>
    <t>Participação no desenvolvimento de Software com professor responsável;</t>
  </si>
  <si>
    <t>Contribuição reconhecida em projeto de software livre.</t>
  </si>
  <si>
    <t>PONTUAÇÃO DAS ATIVIDADES COMPLEMENTARES</t>
  </si>
  <si>
    <r>
      <t xml:space="preserve">Universidade Tecnológica Federal do Paraná - Câmpus Dois Vizinhos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Coordenação do Curso de Engenharia de Software</t>
    </r>
  </si>
  <si>
    <t>Aluno:</t>
  </si>
  <si>
    <t>Para uso da Coordenação:</t>
  </si>
  <si>
    <t>Resultado:</t>
  </si>
  <si>
    <t>Dois Vizinhos, ___/___/______.</t>
  </si>
  <si>
    <t>_________________________________________</t>
  </si>
  <si>
    <t>Atividades Complementares</t>
  </si>
  <si>
    <t>Totalização</t>
  </si>
  <si>
    <t>Min</t>
  </si>
  <si>
    <t>Max</t>
  </si>
  <si>
    <t>Grupo 1 Atividades de complementação da formação social, humana e cultural.</t>
  </si>
  <si>
    <t>Grupo 2 Atividades de cunho comunitário e de interesse coletivo.</t>
  </si>
  <si>
    <t>Grupo 3 Atividades de iniciação científica, tecnológica e de formação profissional.</t>
  </si>
  <si>
    <t>Situação</t>
  </si>
  <si>
    <t>Data da entrega: ___/___/______.</t>
  </si>
  <si>
    <t>Assinatura do Aluno</t>
  </si>
  <si>
    <t>Observação: anexar fotocópias da documentação para comprovação das atividades acima relacionadas. Anexar na ordem em que foram relacionadas.</t>
  </si>
  <si>
    <t>Total de pontos</t>
  </si>
  <si>
    <t>Instruções de Uso:</t>
  </si>
  <si>
    <t>A Planilha Grupos é somente de leitura e deverá ser utilizada para consultar atividades para preencher a planilha Pontuação.</t>
  </si>
  <si>
    <t>Ainda na Planilha Pontuação, preencher a coluna Qtde referente a quantidade da atividade realizada.</t>
  </si>
  <si>
    <t xml:space="preserve">Após relacionar todas as atividades na planilha Pontuação, prestar atenção nas totalizações. </t>
  </si>
  <si>
    <t>Você deve datar  e assinar a planilha Pontuações nos locais indicados. Bem como informar seu nome completo,</t>
  </si>
  <si>
    <t>RA e semestre/ano de ingresso no início da planilha.</t>
  </si>
  <si>
    <t>Onde diz: Para uso da coordenação, não preencher.</t>
  </si>
  <si>
    <t>Não esquecer de anexar os documentos comprobatórios das atividades relacioanadas na ordem em que elas foram informadas.</t>
  </si>
  <si>
    <t>Imprimir a planilha Pontuações após preenchimento e entregar ao Professo responsável pelas atividades complementares.</t>
  </si>
  <si>
    <t>Comprovação</t>
  </si>
  <si>
    <t>Declaração</t>
  </si>
  <si>
    <t>Declaração de frequência e aproveitamento</t>
  </si>
  <si>
    <t>Declaração ou Certificado</t>
  </si>
  <si>
    <t>Declaração/Ata</t>
  </si>
  <si>
    <t>-</t>
  </si>
  <si>
    <t>Declaração do Professor</t>
  </si>
  <si>
    <t>Certificado</t>
  </si>
  <si>
    <t>Aceite</t>
  </si>
  <si>
    <t>Contrato de trabalho</t>
  </si>
  <si>
    <t>Relatório</t>
  </si>
  <si>
    <t>Declaração do Professor orientador do grupo</t>
  </si>
  <si>
    <t xml:space="preserve">Sem/Ano Ingresso: </t>
  </si>
  <si>
    <t>Semestres</t>
  </si>
  <si>
    <t>01/2015</t>
  </si>
  <si>
    <t>01/2016</t>
  </si>
  <si>
    <t>01/2017</t>
  </si>
  <si>
    <t>01/2018</t>
  </si>
  <si>
    <t>01/2019</t>
  </si>
  <si>
    <t>01/2020</t>
  </si>
  <si>
    <t>01/2021</t>
  </si>
  <si>
    <t>01/2022</t>
  </si>
  <si>
    <t>01/2023</t>
  </si>
  <si>
    <t>01/2024</t>
  </si>
  <si>
    <t>01/2025</t>
  </si>
  <si>
    <t>02/2015</t>
  </si>
  <si>
    <t>02/2016</t>
  </si>
  <si>
    <t>02/2017</t>
  </si>
  <si>
    <t>02/2018</t>
  </si>
  <si>
    <t>02/2019</t>
  </si>
  <si>
    <t>01/2026</t>
  </si>
  <si>
    <t>01/2027</t>
  </si>
  <si>
    <t>01/2028</t>
  </si>
  <si>
    <t>01/2029</t>
  </si>
  <si>
    <t>01/2030</t>
  </si>
  <si>
    <t>01/2031</t>
  </si>
  <si>
    <t>02/2020</t>
  </si>
  <si>
    <t>02/2021</t>
  </si>
  <si>
    <t>02/2022</t>
  </si>
  <si>
    <t>02/2023</t>
  </si>
  <si>
    <t>02/2025</t>
  </si>
  <si>
    <t>02/2024</t>
  </si>
  <si>
    <t>02/2026</t>
  </si>
  <si>
    <t>02/2027</t>
  </si>
  <si>
    <t>02/2028</t>
  </si>
  <si>
    <t>02/2029</t>
  </si>
  <si>
    <t>02/2030</t>
  </si>
  <si>
    <t>02/2031</t>
  </si>
  <si>
    <t>01/2032</t>
  </si>
  <si>
    <t>02/2032</t>
  </si>
  <si>
    <t>01/2033</t>
  </si>
  <si>
    <t>02/2033</t>
  </si>
  <si>
    <t>01/2034</t>
  </si>
  <si>
    <t>02/2034</t>
  </si>
  <si>
    <t>01/2035</t>
  </si>
  <si>
    <t>02/2035</t>
  </si>
  <si>
    <t>Máx/Sem</t>
  </si>
  <si>
    <t>LEGENDA UNIDADE:</t>
  </si>
  <si>
    <t>Pto/Sem=Pontos por Semestre</t>
  </si>
  <si>
    <t>Pto/Sem</t>
  </si>
  <si>
    <t>Pto/Eve=Posntos por Evento</t>
  </si>
  <si>
    <t>Pto/Eve</t>
  </si>
  <si>
    <t>Pto/Part=Pontos por Participação</t>
  </si>
  <si>
    <t>Pto/Part</t>
  </si>
  <si>
    <t>Pto/Cam=Pontos por Campanha</t>
  </si>
  <si>
    <t>Pto/Cam</t>
  </si>
  <si>
    <t>Pto/Pro=Pontos por Projeto</t>
  </si>
  <si>
    <t>Pto/Pro</t>
  </si>
  <si>
    <t>Pto/Palestra=Pontos por Palestra</t>
  </si>
  <si>
    <t>Pto/Pal</t>
  </si>
  <si>
    <t>Pto/Pub=Pontos por Publicação</t>
  </si>
  <si>
    <t>Pto/Pub</t>
  </si>
  <si>
    <t>Pto/Disc=Pontos por Disciplina</t>
  </si>
  <si>
    <t>Pto/Disc</t>
  </si>
  <si>
    <t>Pto/Defesa=Pontos or Defesa</t>
  </si>
  <si>
    <t>Pto/Def</t>
  </si>
  <si>
    <t>Pto/Prê</t>
  </si>
  <si>
    <t>Pto/Prê=Pontos por Prêmio</t>
  </si>
  <si>
    <t>Máx. Ptos/Sem</t>
  </si>
  <si>
    <t xml:space="preserve">Na sequência, preender a coluna Id. Consultar a planilha Grupos para encontrar o Id da atividade desejada. </t>
  </si>
  <si>
    <t>Sem_Ati</t>
  </si>
  <si>
    <t>Relatório de inconsistências</t>
  </si>
  <si>
    <t>Atividade</t>
  </si>
  <si>
    <t>Atividade já existe para o semestre informado</t>
  </si>
  <si>
    <t>Excedeu o máximo para o semestre</t>
  </si>
  <si>
    <t>Atividade informada sem semestre relacionado</t>
  </si>
  <si>
    <t>Quantidade informada sem semestre e/ou atividade relacionados</t>
  </si>
  <si>
    <t xml:space="preserve">Mesmo com as validações criadas na planilha Pontuação e com a planilha Inconsistências é importante que o aluno fique </t>
  </si>
  <si>
    <t>atento na hora do preenchimento.</t>
  </si>
  <si>
    <t>O Excel apresenta algumas limitações para validações, por isso, esta planilha foi criada.</t>
  </si>
  <si>
    <t>Na planilha Pontuação, primeiramente, preencher a coluna Sem/Ano que se refe ao semestre e o ano no qual a atividade foi realizada.</t>
  </si>
  <si>
    <t>É permitido informar somente uma vez uma atividade para um semestre.</t>
  </si>
  <si>
    <t>Elas irão indicar se a pontuação foi atingida em cada um dos 3 grupos, ou não.</t>
  </si>
  <si>
    <t>O campo total de pontos indica a pontuação atingida.</t>
  </si>
  <si>
    <t xml:space="preserve">Sobre a planilha Inconsistências, ela é somente de leitura e tem como objetivo apontar falhas que poderão aparecer durante o </t>
  </si>
  <si>
    <t xml:space="preserve">preenchimento da planilha Pontuações. Exemplos de falhas.: Informar uma atividade sem informar o semestre, informar duas vezes </t>
  </si>
  <si>
    <t>uma atividade para o mesmo semestre, a quantidade exceder o máximo de pontos permitido para a atividade num semestre, etc.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</si>
</sst>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2" xfId="0" applyFont="1" applyBorder="1"/>
    <xf numFmtId="0" fontId="1" fillId="3" borderId="2" xfId="0" applyFont="1" applyFill="1" applyBorder="1"/>
    <xf numFmtId="0" fontId="1" fillId="3" borderId="4" xfId="0" applyFont="1" applyFill="1" applyBorder="1"/>
    <xf numFmtId="0" fontId="0" fillId="3" borderId="2" xfId="0" applyFill="1" applyBorder="1"/>
    <xf numFmtId="0" fontId="3" fillId="3" borderId="4" xfId="0" applyFont="1" applyFill="1" applyBorder="1" applyAlignment="1">
      <alignment horizontal="justify"/>
    </xf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justify"/>
    </xf>
    <xf numFmtId="0" fontId="6" fillId="3" borderId="2" xfId="0" applyFont="1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/>
    <xf numFmtId="0" fontId="3" fillId="3" borderId="9" xfId="0" applyFont="1" applyFill="1" applyBorder="1" applyAlignment="1">
      <alignment horizontal="justify"/>
    </xf>
    <xf numFmtId="0" fontId="3" fillId="3" borderId="5" xfId="0" applyFont="1" applyFill="1" applyBorder="1" applyAlignment="1">
      <alignment horizontal="center"/>
    </xf>
    <xf numFmtId="0" fontId="6" fillId="4" borderId="2" xfId="0" applyFont="1" applyFill="1" applyBorder="1"/>
    <xf numFmtId="0" fontId="0" fillId="4" borderId="2" xfId="0" applyFill="1" applyBorder="1"/>
    <xf numFmtId="0" fontId="3" fillId="4" borderId="4" xfId="0" applyFont="1" applyFill="1" applyBorder="1" applyAlignment="1">
      <alignment horizontal="justify" wrapText="1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6" fillId="5" borderId="2" xfId="0" applyFont="1" applyFill="1" applyBorder="1"/>
    <xf numFmtId="0" fontId="0" fillId="5" borderId="2" xfId="0" applyFill="1" applyBorder="1"/>
    <xf numFmtId="0" fontId="7" fillId="5" borderId="2" xfId="0" applyFont="1" applyFill="1" applyBorder="1"/>
    <xf numFmtId="0" fontId="3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justify" wrapText="1"/>
    </xf>
    <xf numFmtId="0" fontId="2" fillId="5" borderId="2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justify" wrapText="1"/>
    </xf>
    <xf numFmtId="0" fontId="8" fillId="0" borderId="0" xfId="0" applyFont="1"/>
    <xf numFmtId="0" fontId="9" fillId="0" borderId="0" xfId="0" applyFont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14" xfId="0" applyBorder="1"/>
    <xf numFmtId="0" fontId="1" fillId="6" borderId="2" xfId="0" applyFont="1" applyFill="1" applyBorder="1" applyAlignment="1"/>
    <xf numFmtId="0" fontId="1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11" xfId="0" applyBorder="1"/>
    <xf numFmtId="0" fontId="0" fillId="0" borderId="22" xfId="0" applyBorder="1"/>
    <xf numFmtId="0" fontId="0" fillId="0" borderId="23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1" fillId="0" borderId="0" xfId="0" applyFont="1"/>
    <xf numFmtId="0" fontId="1" fillId="3" borderId="2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2" borderId="2" xfId="0" applyNumberFormat="1" applyFill="1" applyBorder="1" applyProtection="1">
      <protection locked="0"/>
    </xf>
    <xf numFmtId="0" fontId="5" fillId="0" borderId="0" xfId="0" applyFont="1" applyBorder="1" applyAlignment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8" xfId="0" applyFont="1" applyFill="1" applyBorder="1"/>
    <xf numFmtId="0" fontId="4" fillId="0" borderId="0" xfId="0" applyFon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/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/>
    <xf numFmtId="0" fontId="0" fillId="0" borderId="21" xfId="0" applyFill="1" applyBorder="1"/>
    <xf numFmtId="0" fontId="1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right"/>
    </xf>
    <xf numFmtId="0" fontId="12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1</xdr:col>
      <xdr:colOff>1476375</xdr:colOff>
      <xdr:row>2</xdr:row>
      <xdr:rowOff>152400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47625"/>
          <a:ext cx="140970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M27"/>
  <sheetViews>
    <sheetView tabSelected="1" workbookViewId="0">
      <selection activeCell="F10" sqref="F10"/>
    </sheetView>
  </sheetViews>
  <sheetFormatPr defaultRowHeight="15"/>
  <sheetData>
    <row r="1" spans="1:13">
      <c r="A1" s="38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>
      <c r="A3" s="41" t="s">
        <v>82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3">
      <c r="A4" s="41" t="s">
        <v>180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>
      <c r="A5" s="41" t="s">
        <v>169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>
      <c r="A6" s="41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>
      <c r="A7" s="41" t="s">
        <v>181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3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3">
      <c r="A9" s="41" t="s">
        <v>84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</row>
    <row r="10" spans="1:13">
      <c r="A10" s="41" t="s">
        <v>182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13">
      <c r="A11" s="41" t="s">
        <v>183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/>
    </row>
    <row r="12" spans="1:13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>
      <c r="A13" s="41" t="s">
        <v>85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3"/>
    </row>
    <row r="14" spans="1:13">
      <c r="A14" s="41" t="s">
        <v>86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3"/>
    </row>
    <row r="15" spans="1:13">
      <c r="A15" s="41" t="s">
        <v>87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</row>
    <row r="16" spans="1:13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3"/>
    </row>
    <row r="17" spans="1:13">
      <c r="A17" s="41" t="s">
        <v>89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3"/>
    </row>
    <row r="18" spans="1:13">
      <c r="A18" s="41" t="s">
        <v>88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3"/>
    </row>
    <row r="19" spans="1:13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3"/>
    </row>
    <row r="20" spans="1:13">
      <c r="A20" s="79" t="s">
        <v>184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</row>
    <row r="21" spans="1:13">
      <c r="A21" s="79" t="s">
        <v>185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>
      <c r="A22" s="79" t="s">
        <v>186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3">
      <c r="A23" s="79" t="s">
        <v>179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</row>
    <row r="24" spans="1:13">
      <c r="A24" s="79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1:13">
      <c r="A25" s="41" t="s">
        <v>177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3">
      <c r="A26" s="41" t="s">
        <v>178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</row>
    <row r="27" spans="1:13" ht="15.75" thickBot="1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</sheetData>
  <sheetProtection password="8A91" sheet="1" objects="1" scenarios="1"/>
  <customSheetViews>
    <customSheetView guid="{D0B4B354-A633-46FB-9118-BB5CE08B24B2}" topLeftCell="A4">
      <selection activeCell="H15" sqref="H15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M89"/>
  <sheetViews>
    <sheetView topLeftCell="A7" zoomScaleNormal="100" zoomScalePageLayoutView="110" workbookViewId="0">
      <selection activeCell="A19" sqref="A19"/>
    </sheetView>
  </sheetViews>
  <sheetFormatPr defaultRowHeight="15"/>
  <cols>
    <col min="2" max="2" width="71" customWidth="1"/>
    <col min="3" max="3" width="4.5703125" customWidth="1"/>
    <col min="4" max="4" width="6.7109375" customWidth="1"/>
    <col min="5" max="5" width="9" customWidth="1"/>
    <col min="6" max="6" width="9.42578125" customWidth="1"/>
    <col min="7" max="7" width="5.42578125" bestFit="1" customWidth="1"/>
    <col min="8" max="8" width="6.42578125" customWidth="1"/>
    <col min="9" max="9" width="10.28515625" customWidth="1"/>
    <col min="10" max="10" width="0" hidden="1" customWidth="1"/>
    <col min="11" max="11" width="12.42578125" bestFit="1" customWidth="1"/>
    <col min="12" max="12" width="12.42578125" hidden="1" customWidth="1"/>
    <col min="14" max="14" width="8.28515625" customWidth="1"/>
    <col min="18" max="18" width="8" customWidth="1"/>
  </cols>
  <sheetData>
    <row r="1" spans="1:13" ht="15" customHeight="1">
      <c r="A1" s="81" t="s">
        <v>63</v>
      </c>
      <c r="B1" s="82"/>
      <c r="C1" s="82"/>
      <c r="D1" s="82"/>
      <c r="E1" s="82"/>
      <c r="F1" s="82"/>
      <c r="G1" s="82"/>
      <c r="H1" s="82"/>
      <c r="I1" s="83"/>
      <c r="J1" s="61"/>
      <c r="L1" s="59" t="s">
        <v>103</v>
      </c>
    </row>
    <row r="2" spans="1:13">
      <c r="A2" s="84"/>
      <c r="B2" s="85"/>
      <c r="C2" s="85"/>
      <c r="D2" s="85"/>
      <c r="E2" s="85"/>
      <c r="F2" s="85"/>
      <c r="G2" s="85"/>
      <c r="H2" s="85"/>
      <c r="I2" s="86"/>
      <c r="J2" s="61"/>
      <c r="L2" s="57" t="s">
        <v>104</v>
      </c>
    </row>
    <row r="3" spans="1:13">
      <c r="A3" s="87"/>
      <c r="B3" s="88"/>
      <c r="C3" s="88"/>
      <c r="D3" s="88"/>
      <c r="E3" s="88"/>
      <c r="F3" s="88"/>
      <c r="G3" s="88"/>
      <c r="H3" s="88"/>
      <c r="I3" s="89"/>
      <c r="J3" s="61"/>
      <c r="L3" s="57" t="s">
        <v>115</v>
      </c>
    </row>
    <row r="4" spans="1:13">
      <c r="A4" s="61"/>
      <c r="B4" s="61"/>
      <c r="C4" s="61"/>
      <c r="D4" s="61"/>
      <c r="E4" s="61"/>
      <c r="F4" s="61"/>
      <c r="G4" s="61"/>
      <c r="H4" s="61"/>
      <c r="I4" s="61"/>
      <c r="J4" s="61"/>
      <c r="L4" s="57" t="s">
        <v>105</v>
      </c>
    </row>
    <row r="5" spans="1:13">
      <c r="B5" s="69"/>
      <c r="L5" s="57" t="s">
        <v>116</v>
      </c>
    </row>
    <row r="6" spans="1:13">
      <c r="A6" s="90" t="s">
        <v>62</v>
      </c>
      <c r="B6" s="91"/>
      <c r="C6" s="91"/>
      <c r="D6" s="91"/>
      <c r="E6" s="91"/>
      <c r="F6" s="91"/>
      <c r="G6" s="91"/>
      <c r="H6" s="91"/>
      <c r="I6" s="92"/>
      <c r="J6" s="63"/>
      <c r="L6" s="57" t="s">
        <v>106</v>
      </c>
    </row>
    <row r="7" spans="1:13">
      <c r="L7" s="57" t="s">
        <v>117</v>
      </c>
    </row>
    <row r="8" spans="1:13">
      <c r="A8" s="99" t="s">
        <v>64</v>
      </c>
      <c r="B8" s="99"/>
      <c r="C8" s="99" t="s">
        <v>10</v>
      </c>
      <c r="D8" s="99"/>
      <c r="E8" s="99"/>
      <c r="F8" s="93" t="s">
        <v>102</v>
      </c>
      <c r="G8" s="94"/>
      <c r="H8" s="94"/>
      <c r="I8" s="95"/>
      <c r="L8" s="57" t="s">
        <v>107</v>
      </c>
    </row>
    <row r="9" spans="1:13">
      <c r="L9" s="57" t="s">
        <v>118</v>
      </c>
    </row>
    <row r="10" spans="1:13">
      <c r="A10" s="12" t="s">
        <v>11</v>
      </c>
      <c r="B10" s="66" t="s">
        <v>19</v>
      </c>
      <c r="C10" s="67" t="s">
        <v>13</v>
      </c>
      <c r="D10" s="1" t="s">
        <v>0</v>
      </c>
      <c r="E10" s="1" t="s">
        <v>15</v>
      </c>
      <c r="F10" s="1" t="s">
        <v>16</v>
      </c>
      <c r="G10" s="12" t="s">
        <v>17</v>
      </c>
      <c r="H10" s="1" t="s">
        <v>18</v>
      </c>
      <c r="I10" s="64" t="s">
        <v>146</v>
      </c>
      <c r="J10" s="68" t="s">
        <v>170</v>
      </c>
      <c r="K10" s="65"/>
      <c r="L10" s="57" t="s">
        <v>108</v>
      </c>
      <c r="M10" s="65"/>
    </row>
    <row r="11" spans="1:13">
      <c r="A11" s="62"/>
      <c r="B11" s="10" t="e">
        <f>VLOOKUP(C11,Grupos!$B$2:$F$47,3,FALSE)</f>
        <v>#N/A</v>
      </c>
      <c r="C11" s="47"/>
      <c r="D11" s="11" t="e">
        <f>VLOOKUP(C11,Grupos!$B$2:$F$47,2,FALSE)</f>
        <v>#N/A</v>
      </c>
      <c r="E11" s="11" t="e">
        <f>VLOOKUP(C11,Grupos!$B$2:$F$47,4,FALSE)</f>
        <v>#N/A</v>
      </c>
      <c r="F11" s="11" t="e">
        <f>VLOOKUP(C11,Grupos!$B$2:$F$47,5,FALSE)</f>
        <v>#N/A</v>
      </c>
      <c r="G11" s="47"/>
      <c r="H11" s="11" t="e">
        <f>G11*F11</f>
        <v>#N/A</v>
      </c>
      <c r="I11" s="70" t="e">
        <f>VLOOKUP(C11,Grupos!$B$2:$G$47,6,FALSE)</f>
        <v>#N/A</v>
      </c>
      <c r="J11" t="str">
        <f>CONCATENATE(A11,"_",C11)</f>
        <v>_</v>
      </c>
      <c r="K11" s="42"/>
      <c r="L11" s="57" t="s">
        <v>119</v>
      </c>
      <c r="M11" s="42"/>
    </row>
    <row r="12" spans="1:13">
      <c r="A12" s="62"/>
      <c r="B12" s="10" t="e">
        <f>VLOOKUP(C12,Grupos!$B$2:$F$47,3,FALSE)</f>
        <v>#N/A</v>
      </c>
      <c r="C12" s="47"/>
      <c r="D12" s="11" t="e">
        <f>VLOOKUP(C12,Grupos!$B$2:$F$47,2,FALSE)</f>
        <v>#N/A</v>
      </c>
      <c r="E12" s="11" t="e">
        <f>VLOOKUP(C12,Grupos!$B$2:$F$47,4,FALSE)</f>
        <v>#N/A</v>
      </c>
      <c r="F12" s="11" t="e">
        <f>VLOOKUP(C12,Grupos!$B$2:$F$47,5,FALSE)</f>
        <v>#N/A</v>
      </c>
      <c r="G12" s="47"/>
      <c r="H12" s="11" t="e">
        <f>G12*F12</f>
        <v>#N/A</v>
      </c>
      <c r="I12" s="70" t="e">
        <f>VLOOKUP(C12,Grupos!$B$2:$G$47,6,FALSE)</f>
        <v>#N/A</v>
      </c>
      <c r="J12" t="str">
        <f t="shared" ref="J12:J50" si="0">CONCATENATE(A12,"_",C12)</f>
        <v>_</v>
      </c>
      <c r="K12" s="42"/>
      <c r="L12" s="57" t="s">
        <v>109</v>
      </c>
      <c r="M12" s="42"/>
    </row>
    <row r="13" spans="1:13">
      <c r="A13" s="62"/>
      <c r="B13" s="10" t="e">
        <f>VLOOKUP(C13,Grupos!$B$2:$F$47,3,FALSE)</f>
        <v>#N/A</v>
      </c>
      <c r="C13" s="47"/>
      <c r="D13" s="11" t="e">
        <f>VLOOKUP(C13,Grupos!$B$2:$F$47,2,FALSE)</f>
        <v>#N/A</v>
      </c>
      <c r="E13" s="11" t="e">
        <f>VLOOKUP(C13,Grupos!$B$2:$F$47,4,FALSE)</f>
        <v>#N/A</v>
      </c>
      <c r="F13" s="11" t="e">
        <f>VLOOKUP(C13,Grupos!$B$2:$F$47,5,FALSE)</f>
        <v>#N/A</v>
      </c>
      <c r="G13" s="47"/>
      <c r="H13" s="11" t="e">
        <f t="shared" ref="H13:H30" si="1">G13*F13</f>
        <v>#N/A</v>
      </c>
      <c r="I13" s="70" t="e">
        <f>VLOOKUP(C13,Grupos!$B$2:$G$47,6,FALSE)</f>
        <v>#N/A</v>
      </c>
      <c r="J13" t="str">
        <f t="shared" si="0"/>
        <v>_</v>
      </c>
      <c r="K13" s="42"/>
      <c r="L13" s="57" t="s">
        <v>126</v>
      </c>
      <c r="M13" s="42"/>
    </row>
    <row r="14" spans="1:13" ht="15" customHeight="1">
      <c r="A14" s="62"/>
      <c r="B14" s="10" t="e">
        <f>VLOOKUP(C14,Grupos!$B$2:$F$47,3,FALSE)</f>
        <v>#N/A</v>
      </c>
      <c r="C14" s="47"/>
      <c r="D14" s="11" t="e">
        <f>VLOOKUP(C14,Grupos!$B$2:$F$47,2,FALSE)</f>
        <v>#N/A</v>
      </c>
      <c r="E14" s="11" t="e">
        <f>VLOOKUP(C14,Grupos!$B$2:$F$47,4,FALSE)</f>
        <v>#N/A</v>
      </c>
      <c r="F14" s="11" t="e">
        <f>VLOOKUP(C14,Grupos!$B$2:$F$47,5,FALSE)</f>
        <v>#N/A</v>
      </c>
      <c r="G14" s="47"/>
      <c r="H14" s="11" t="e">
        <f t="shared" si="1"/>
        <v>#N/A</v>
      </c>
      <c r="I14" s="70" t="e">
        <f>VLOOKUP(C14,Grupos!$B$2:$G$47,6,FALSE)</f>
        <v>#N/A</v>
      </c>
      <c r="J14" t="str">
        <f t="shared" si="0"/>
        <v>_</v>
      </c>
      <c r="K14" s="42"/>
      <c r="L14" s="57" t="s">
        <v>110</v>
      </c>
      <c r="M14" s="42"/>
    </row>
    <row r="15" spans="1:13">
      <c r="A15" s="62"/>
      <c r="B15" s="10" t="e">
        <f>VLOOKUP(C15,Grupos!$B$2:$F$47,3,FALSE)</f>
        <v>#N/A</v>
      </c>
      <c r="C15" s="47"/>
      <c r="D15" s="11" t="e">
        <f>VLOOKUP(C15,Grupos!$B$2:$F$47,2,FALSE)</f>
        <v>#N/A</v>
      </c>
      <c r="E15" s="11" t="e">
        <f>VLOOKUP(C15,Grupos!$B$2:$F$47,4,FALSE)</f>
        <v>#N/A</v>
      </c>
      <c r="F15" s="11" t="e">
        <f>VLOOKUP(C15,Grupos!$B$2:$F$47,5,FALSE)</f>
        <v>#N/A</v>
      </c>
      <c r="G15" s="47"/>
      <c r="H15" s="11" t="e">
        <f t="shared" si="1"/>
        <v>#N/A</v>
      </c>
      <c r="I15" s="70" t="e">
        <f>VLOOKUP(C15,Grupos!$B$2:$G$47,6,FALSE)</f>
        <v>#N/A</v>
      </c>
      <c r="J15" t="str">
        <f t="shared" si="0"/>
        <v>_</v>
      </c>
      <c r="K15" s="42"/>
      <c r="L15" s="57" t="s">
        <v>127</v>
      </c>
      <c r="M15" s="42"/>
    </row>
    <row r="16" spans="1:13">
      <c r="A16" s="62"/>
      <c r="B16" s="10" t="e">
        <f>VLOOKUP(C16,Grupos!$B$2:$F$47,3,FALSE)</f>
        <v>#N/A</v>
      </c>
      <c r="C16" s="47"/>
      <c r="D16" s="11" t="e">
        <f>VLOOKUP(C16,Grupos!$B$2:$F$47,2,FALSE)</f>
        <v>#N/A</v>
      </c>
      <c r="E16" s="11" t="e">
        <f>VLOOKUP(C16,Grupos!$B$2:$F$47,4,FALSE)</f>
        <v>#N/A</v>
      </c>
      <c r="F16" s="11" t="e">
        <f>VLOOKUP(C16,Grupos!$B$2:$F$47,5,FALSE)</f>
        <v>#N/A</v>
      </c>
      <c r="G16" s="47"/>
      <c r="H16" s="11" t="e">
        <f t="shared" si="1"/>
        <v>#N/A</v>
      </c>
      <c r="I16" s="70" t="e">
        <f>VLOOKUP(C16,Grupos!$B$2:$G$47,6,FALSE)</f>
        <v>#N/A</v>
      </c>
      <c r="J16" t="str">
        <f t="shared" si="0"/>
        <v>_</v>
      </c>
      <c r="K16" s="42"/>
      <c r="L16" s="57" t="s">
        <v>111</v>
      </c>
      <c r="M16" s="42"/>
    </row>
    <row r="17" spans="1:13">
      <c r="A17" s="62"/>
      <c r="B17" s="10" t="e">
        <f>VLOOKUP(C17,Grupos!$B$2:$F$47,3,FALSE)</f>
        <v>#N/A</v>
      </c>
      <c r="C17" s="47"/>
      <c r="D17" s="11" t="e">
        <f>VLOOKUP(C17,Grupos!$B$2:$F$47,2,FALSE)</f>
        <v>#N/A</v>
      </c>
      <c r="E17" s="11" t="e">
        <f>VLOOKUP(C17,Grupos!$B$2:$F$47,4,FALSE)</f>
        <v>#N/A</v>
      </c>
      <c r="F17" s="11" t="e">
        <f>VLOOKUP(C17,Grupos!$B$2:$F$47,5,FALSE)</f>
        <v>#N/A</v>
      </c>
      <c r="G17" s="47"/>
      <c r="H17" s="11" t="e">
        <f t="shared" si="1"/>
        <v>#N/A</v>
      </c>
      <c r="I17" s="70" t="e">
        <f>VLOOKUP(C17,Grupos!$B$2:$G$47,6,FALSE)</f>
        <v>#N/A</v>
      </c>
      <c r="J17" t="str">
        <f t="shared" si="0"/>
        <v>_</v>
      </c>
      <c r="K17" s="42"/>
      <c r="L17" s="57" t="s">
        <v>128</v>
      </c>
      <c r="M17" s="42"/>
    </row>
    <row r="18" spans="1:13">
      <c r="A18" s="62"/>
      <c r="B18" s="10" t="e">
        <f>VLOOKUP(C18,Grupos!$B$2:$F$47,3,FALSE)</f>
        <v>#N/A</v>
      </c>
      <c r="C18" s="47"/>
      <c r="D18" s="11" t="e">
        <f>VLOOKUP(C18,Grupos!$B$2:$F$47,2,FALSE)</f>
        <v>#N/A</v>
      </c>
      <c r="E18" s="11" t="e">
        <f>VLOOKUP(C18,Grupos!$B$2:$F$47,4,FALSE)</f>
        <v>#N/A</v>
      </c>
      <c r="F18" s="11" t="e">
        <f>VLOOKUP(C18,Grupos!$B$2:$F$47,5,FALSE)</f>
        <v>#N/A</v>
      </c>
      <c r="G18" s="47"/>
      <c r="H18" s="11" t="e">
        <f t="shared" si="1"/>
        <v>#N/A</v>
      </c>
      <c r="I18" s="70" t="e">
        <f>VLOOKUP(C18,Grupos!$B$2:$G$47,6,FALSE)</f>
        <v>#N/A</v>
      </c>
      <c r="J18" t="str">
        <f t="shared" si="0"/>
        <v>_</v>
      </c>
      <c r="K18" s="42"/>
      <c r="L18" s="57" t="s">
        <v>112</v>
      </c>
      <c r="M18" s="42"/>
    </row>
    <row r="19" spans="1:13">
      <c r="A19" s="62"/>
      <c r="B19" s="10" t="e">
        <f>VLOOKUP(C19,Grupos!$B$2:$F$47,3,FALSE)</f>
        <v>#N/A</v>
      </c>
      <c r="C19" s="47"/>
      <c r="D19" s="11" t="e">
        <f>VLOOKUP(C19,Grupos!$B$2:$F$47,2,FALSE)</f>
        <v>#N/A</v>
      </c>
      <c r="E19" s="11" t="e">
        <f>VLOOKUP(C19,Grupos!$B$2:$F$47,4,FALSE)</f>
        <v>#N/A</v>
      </c>
      <c r="F19" s="11" t="e">
        <f>VLOOKUP(C19,Grupos!$B$2:$F$47,5,FALSE)</f>
        <v>#N/A</v>
      </c>
      <c r="G19" s="47"/>
      <c r="H19" s="11" t="e">
        <f t="shared" si="1"/>
        <v>#N/A</v>
      </c>
      <c r="I19" s="70" t="e">
        <f>VLOOKUP(C19,Grupos!$B$2:$G$47,6,FALSE)</f>
        <v>#N/A</v>
      </c>
      <c r="J19" t="str">
        <f t="shared" si="0"/>
        <v>_</v>
      </c>
      <c r="K19" s="42"/>
      <c r="L19" s="57" t="s">
        <v>129</v>
      </c>
      <c r="M19" s="42"/>
    </row>
    <row r="20" spans="1:13">
      <c r="A20" s="62"/>
      <c r="B20" s="10" t="e">
        <f>VLOOKUP(C20,Grupos!$B$2:$F$47,3,FALSE)</f>
        <v>#N/A</v>
      </c>
      <c r="C20" s="47"/>
      <c r="D20" s="11" t="e">
        <f>VLOOKUP(C20,Grupos!$B$2:$F$47,2,FALSE)</f>
        <v>#N/A</v>
      </c>
      <c r="E20" s="11" t="e">
        <f>VLOOKUP(C20,Grupos!$B$2:$F$47,4,FALSE)</f>
        <v>#N/A</v>
      </c>
      <c r="F20" s="11" t="e">
        <f>VLOOKUP(C20,Grupos!$B$2:$F$47,5,FALSE)</f>
        <v>#N/A</v>
      </c>
      <c r="G20" s="47"/>
      <c r="H20" s="11" t="e">
        <f t="shared" si="1"/>
        <v>#N/A</v>
      </c>
      <c r="I20" s="70" t="e">
        <f>VLOOKUP(C20,Grupos!$B$2:$G$47,6,FALSE)</f>
        <v>#N/A</v>
      </c>
      <c r="J20" t="str">
        <f t="shared" si="0"/>
        <v>_</v>
      </c>
      <c r="K20" s="42"/>
      <c r="L20" s="57" t="s">
        <v>113</v>
      </c>
      <c r="M20" s="42"/>
    </row>
    <row r="21" spans="1:13">
      <c r="A21" s="62"/>
      <c r="B21" s="10" t="e">
        <f>VLOOKUP(C21,Grupos!$B$2:$F$47,3,FALSE)</f>
        <v>#N/A</v>
      </c>
      <c r="C21" s="47"/>
      <c r="D21" s="11" t="e">
        <f>VLOOKUP(C21,Grupos!$B$2:$F$47,2,FALSE)</f>
        <v>#N/A</v>
      </c>
      <c r="E21" s="11" t="e">
        <f>VLOOKUP(C21,Grupos!$B$2:$F$47,4,FALSE)</f>
        <v>#N/A</v>
      </c>
      <c r="F21" s="11" t="e">
        <f>VLOOKUP(C21,Grupos!$B$2:$F$47,5,FALSE)</f>
        <v>#N/A</v>
      </c>
      <c r="G21" s="47"/>
      <c r="H21" s="11" t="e">
        <f t="shared" si="1"/>
        <v>#N/A</v>
      </c>
      <c r="I21" s="70" t="e">
        <f>VLOOKUP(C21,Grupos!$B$2:$G$47,6,FALSE)</f>
        <v>#N/A</v>
      </c>
      <c r="J21" t="str">
        <f t="shared" si="0"/>
        <v>_</v>
      </c>
      <c r="K21" s="42"/>
      <c r="L21" s="57" t="s">
        <v>131</v>
      </c>
      <c r="M21" s="42"/>
    </row>
    <row r="22" spans="1:13">
      <c r="A22" s="62"/>
      <c r="B22" s="10" t="e">
        <f>VLOOKUP(C22,Grupos!$B$2:$F$47,3,FALSE)</f>
        <v>#N/A</v>
      </c>
      <c r="C22" s="47"/>
      <c r="D22" s="11" t="e">
        <f>VLOOKUP(C22,Grupos!$B$2:$F$47,2,FALSE)</f>
        <v>#N/A</v>
      </c>
      <c r="E22" s="11" t="e">
        <f>VLOOKUP(C22,Grupos!$B$2:$F$47,4,FALSE)</f>
        <v>#N/A</v>
      </c>
      <c r="F22" s="11" t="e">
        <f>VLOOKUP(C22,Grupos!$B$2:$F$47,5,FALSE)</f>
        <v>#N/A</v>
      </c>
      <c r="G22" s="47"/>
      <c r="H22" s="11" t="e">
        <f t="shared" si="1"/>
        <v>#N/A</v>
      </c>
      <c r="I22" s="70" t="e">
        <f>VLOOKUP(C22,Grupos!$B$2:$G$47,6,FALSE)</f>
        <v>#N/A</v>
      </c>
      <c r="J22" t="str">
        <f t="shared" si="0"/>
        <v>_</v>
      </c>
      <c r="K22" s="42"/>
      <c r="L22" s="57" t="s">
        <v>114</v>
      </c>
      <c r="M22" s="42"/>
    </row>
    <row r="23" spans="1:13">
      <c r="A23" s="62"/>
      <c r="B23" s="10" t="e">
        <f>VLOOKUP(C23,Grupos!$B$2:$F$47,3,FALSE)</f>
        <v>#N/A</v>
      </c>
      <c r="C23" s="47"/>
      <c r="D23" s="11" t="e">
        <f>VLOOKUP(C23,Grupos!$B$2:$F$47,2,FALSE)</f>
        <v>#N/A</v>
      </c>
      <c r="E23" s="11" t="e">
        <f>VLOOKUP(C23,Grupos!$B$2:$F$47,4,FALSE)</f>
        <v>#N/A</v>
      </c>
      <c r="F23" s="11" t="e">
        <f>VLOOKUP(C23,Grupos!$B$2:$F$47,5,FALSE)</f>
        <v>#N/A</v>
      </c>
      <c r="G23" s="47"/>
      <c r="H23" s="11" t="e">
        <f t="shared" si="1"/>
        <v>#N/A</v>
      </c>
      <c r="I23" s="70" t="e">
        <f>VLOOKUP(C23,Grupos!$B$2:$G$47,6,FALSE)</f>
        <v>#N/A</v>
      </c>
      <c r="J23" t="str">
        <f t="shared" si="0"/>
        <v>_</v>
      </c>
      <c r="K23" s="42"/>
      <c r="L23" s="57" t="s">
        <v>130</v>
      </c>
      <c r="M23" s="42"/>
    </row>
    <row r="24" spans="1:13">
      <c r="A24" s="62"/>
      <c r="B24" s="10" t="e">
        <f>VLOOKUP(C24,Grupos!$B$2:$F$47,3,FALSE)</f>
        <v>#N/A</v>
      </c>
      <c r="C24" s="47"/>
      <c r="D24" s="11" t="e">
        <f>VLOOKUP(C24,Grupos!$B$2:$F$47,2,FALSE)</f>
        <v>#N/A</v>
      </c>
      <c r="E24" s="11" t="e">
        <f>VLOOKUP(C24,Grupos!$B$2:$F$47,4,FALSE)</f>
        <v>#N/A</v>
      </c>
      <c r="F24" s="11" t="e">
        <f>VLOOKUP(C24,Grupos!$B$2:$F$47,5,FALSE)</f>
        <v>#N/A</v>
      </c>
      <c r="G24" s="47"/>
      <c r="H24" s="11" t="e">
        <f t="shared" si="1"/>
        <v>#N/A</v>
      </c>
      <c r="I24" s="70" t="e">
        <f>VLOOKUP(C24,Grupos!$B$2:$G$47,6,FALSE)</f>
        <v>#N/A</v>
      </c>
      <c r="J24" t="str">
        <f t="shared" si="0"/>
        <v>_</v>
      </c>
      <c r="K24" s="42"/>
      <c r="L24" s="58" t="s">
        <v>120</v>
      </c>
      <c r="M24" s="42"/>
    </row>
    <row r="25" spans="1:13">
      <c r="A25" s="62"/>
      <c r="B25" s="10" t="e">
        <f>VLOOKUP(C25,Grupos!$B$2:$F$47,3,FALSE)</f>
        <v>#N/A</v>
      </c>
      <c r="C25" s="47"/>
      <c r="D25" s="11" t="e">
        <f>VLOOKUP(C25,Grupos!$B$2:$F$47,2,FALSE)</f>
        <v>#N/A</v>
      </c>
      <c r="E25" s="11" t="e">
        <f>VLOOKUP(C25,Grupos!$B$2:$F$47,4,FALSE)</f>
        <v>#N/A</v>
      </c>
      <c r="F25" s="11" t="e">
        <f>VLOOKUP(C25,Grupos!$B$2:$F$47,5,FALSE)</f>
        <v>#N/A</v>
      </c>
      <c r="G25" s="47"/>
      <c r="H25" s="11" t="e">
        <f t="shared" si="1"/>
        <v>#N/A</v>
      </c>
      <c r="I25" s="70" t="e">
        <f>VLOOKUP(C25,Grupos!$B$2:$G$47,6,FALSE)</f>
        <v>#N/A</v>
      </c>
      <c r="J25" t="str">
        <f t="shared" si="0"/>
        <v>_</v>
      </c>
      <c r="K25" s="42"/>
      <c r="L25" s="58" t="s">
        <v>132</v>
      </c>
      <c r="M25" s="42"/>
    </row>
    <row r="26" spans="1:13">
      <c r="A26" s="62"/>
      <c r="B26" s="10" t="e">
        <f>VLOOKUP(C26,Grupos!$B$2:$F$47,3,FALSE)</f>
        <v>#N/A</v>
      </c>
      <c r="C26" s="47"/>
      <c r="D26" s="11" t="e">
        <f>VLOOKUP(C26,Grupos!$B$2:$F$47,2,FALSE)</f>
        <v>#N/A</v>
      </c>
      <c r="E26" s="11" t="e">
        <f>VLOOKUP(C26,Grupos!$B$2:$F$47,4,FALSE)</f>
        <v>#N/A</v>
      </c>
      <c r="F26" s="11" t="e">
        <f>VLOOKUP(C26,Grupos!$B$2:$F$47,5,FALSE)</f>
        <v>#N/A</v>
      </c>
      <c r="G26" s="47"/>
      <c r="H26" s="11" t="e">
        <f t="shared" si="1"/>
        <v>#N/A</v>
      </c>
      <c r="I26" s="70" t="e">
        <f>VLOOKUP(C26,Grupos!$B$2:$G$47,6,FALSE)</f>
        <v>#N/A</v>
      </c>
      <c r="J26" t="str">
        <f t="shared" si="0"/>
        <v>_</v>
      </c>
      <c r="K26" s="42"/>
      <c r="L26" s="58" t="s">
        <v>121</v>
      </c>
      <c r="M26" s="42"/>
    </row>
    <row r="27" spans="1:13">
      <c r="A27" s="62"/>
      <c r="B27" s="10" t="e">
        <f>VLOOKUP(C27,Grupos!$B$2:$F$47,3,FALSE)</f>
        <v>#N/A</v>
      </c>
      <c r="C27" s="47"/>
      <c r="D27" s="11" t="e">
        <f>VLOOKUP(C27,Grupos!$B$2:$F$47,2,FALSE)</f>
        <v>#N/A</v>
      </c>
      <c r="E27" s="11" t="e">
        <f>VLOOKUP(C27,Grupos!$B$2:$F$47,4,FALSE)</f>
        <v>#N/A</v>
      </c>
      <c r="F27" s="11" t="e">
        <f>VLOOKUP(C27,Grupos!$B$2:$F$47,5,FALSE)</f>
        <v>#N/A</v>
      </c>
      <c r="G27" s="47"/>
      <c r="H27" s="11" t="e">
        <f t="shared" si="1"/>
        <v>#N/A</v>
      </c>
      <c r="I27" s="70" t="e">
        <f>VLOOKUP(C27,Grupos!$B$2:$G$47,6,FALSE)</f>
        <v>#N/A</v>
      </c>
      <c r="J27" t="str">
        <f>CONCATENATE(A27,"_",C27)</f>
        <v>_</v>
      </c>
      <c r="K27" s="42"/>
      <c r="L27" s="58" t="s">
        <v>133</v>
      </c>
      <c r="M27" s="42"/>
    </row>
    <row r="28" spans="1:13">
      <c r="A28" s="62"/>
      <c r="B28" s="10" t="e">
        <f>VLOOKUP(C28,Grupos!$B$2:$F$47,3,FALSE)</f>
        <v>#N/A</v>
      </c>
      <c r="C28" s="47"/>
      <c r="D28" s="11" t="e">
        <f>VLOOKUP(C28,Grupos!$B$2:$F$47,2,FALSE)</f>
        <v>#N/A</v>
      </c>
      <c r="E28" s="11" t="e">
        <f>VLOOKUP(C28,Grupos!$B$2:$F$47,4,FALSE)</f>
        <v>#N/A</v>
      </c>
      <c r="F28" s="11" t="e">
        <f>VLOOKUP(C28,Grupos!$B$2:$F$47,5,FALSE)</f>
        <v>#N/A</v>
      </c>
      <c r="G28" s="47"/>
      <c r="H28" s="11" t="e">
        <f t="shared" si="1"/>
        <v>#N/A</v>
      </c>
      <c r="I28" s="70" t="e">
        <f>VLOOKUP(C28,Grupos!$B$2:$G$47,6,FALSE)</f>
        <v>#N/A</v>
      </c>
      <c r="J28" t="str">
        <f t="shared" si="0"/>
        <v>_</v>
      </c>
      <c r="K28" s="42"/>
      <c r="L28" s="58" t="s">
        <v>122</v>
      </c>
      <c r="M28" s="42"/>
    </row>
    <row r="29" spans="1:13">
      <c r="A29" s="62"/>
      <c r="B29" s="10" t="e">
        <f>VLOOKUP(C29,Grupos!$B$2:$F$47,3,FALSE)</f>
        <v>#N/A</v>
      </c>
      <c r="C29" s="47"/>
      <c r="D29" s="11" t="e">
        <f>VLOOKUP(C29,Grupos!$B$2:$F$47,2,FALSE)</f>
        <v>#N/A</v>
      </c>
      <c r="E29" s="11" t="e">
        <f>VLOOKUP(C29,Grupos!$B$2:$F$47,4,FALSE)</f>
        <v>#N/A</v>
      </c>
      <c r="F29" s="11" t="e">
        <f>VLOOKUP(C29,Grupos!$B$2:$F$47,5,FALSE)</f>
        <v>#N/A</v>
      </c>
      <c r="G29" s="47"/>
      <c r="H29" s="11" t="e">
        <f t="shared" si="1"/>
        <v>#N/A</v>
      </c>
      <c r="I29" s="70" t="e">
        <f>VLOOKUP(C29,Grupos!$B$2:$G$47,6,FALSE)</f>
        <v>#N/A</v>
      </c>
      <c r="J29" t="str">
        <f t="shared" si="0"/>
        <v>_</v>
      </c>
      <c r="K29" s="42"/>
      <c r="L29" s="58" t="s">
        <v>134</v>
      </c>
      <c r="M29" s="42"/>
    </row>
    <row r="30" spans="1:13">
      <c r="A30" s="62"/>
      <c r="B30" s="10" t="e">
        <f>VLOOKUP(C30,Grupos!$B$2:$F$47,3,FALSE)</f>
        <v>#N/A</v>
      </c>
      <c r="C30" s="47"/>
      <c r="D30" s="11" t="e">
        <f>VLOOKUP(C30,Grupos!$B$2:$F$47,2,FALSE)</f>
        <v>#N/A</v>
      </c>
      <c r="E30" s="11" t="e">
        <f>VLOOKUP(C30,Grupos!$B$2:$F$47,4,FALSE)</f>
        <v>#N/A</v>
      </c>
      <c r="F30" s="11" t="e">
        <f>VLOOKUP(C30,Grupos!$B$2:$F$47,5,FALSE)</f>
        <v>#N/A</v>
      </c>
      <c r="G30" s="47"/>
      <c r="H30" s="11" t="e">
        <f t="shared" si="1"/>
        <v>#N/A</v>
      </c>
      <c r="I30" s="70" t="e">
        <f>VLOOKUP(C30,Grupos!$B$2:$G$47,6,FALSE)</f>
        <v>#N/A</v>
      </c>
      <c r="J30" t="str">
        <f t="shared" si="0"/>
        <v>_</v>
      </c>
      <c r="K30" s="42"/>
      <c r="L30" s="58" t="s">
        <v>123</v>
      </c>
      <c r="M30" s="42"/>
    </row>
    <row r="31" spans="1:13">
      <c r="A31" s="62"/>
      <c r="B31" s="10" t="e">
        <f>VLOOKUP(C31,Grupos!$B$2:$F$47,3,FALSE)</f>
        <v>#N/A</v>
      </c>
      <c r="C31" s="47"/>
      <c r="D31" s="11" t="e">
        <f>VLOOKUP(C31,Grupos!$B$2:$F$47,2,FALSE)</f>
        <v>#N/A</v>
      </c>
      <c r="E31" s="11" t="e">
        <f>VLOOKUP(C31,Grupos!$B$2:$F$47,4,FALSE)</f>
        <v>#N/A</v>
      </c>
      <c r="F31" s="11" t="e">
        <f>VLOOKUP(C31,Grupos!$B$2:$F$47,5,FALSE)</f>
        <v>#N/A</v>
      </c>
      <c r="G31" s="47"/>
      <c r="H31" s="11" t="e">
        <f>G31*F31</f>
        <v>#N/A</v>
      </c>
      <c r="I31" s="70" t="e">
        <f>VLOOKUP(C31,Grupos!$B$2:$G$47,6,FALSE)</f>
        <v>#N/A</v>
      </c>
      <c r="J31" t="str">
        <f t="shared" si="0"/>
        <v>_</v>
      </c>
      <c r="K31" s="42"/>
      <c r="L31" s="58" t="s">
        <v>135</v>
      </c>
      <c r="M31" s="42"/>
    </row>
    <row r="32" spans="1:13">
      <c r="A32" s="62"/>
      <c r="B32" s="10" t="e">
        <f>VLOOKUP(C32,Grupos!$B$2:$F$47,3,FALSE)</f>
        <v>#N/A</v>
      </c>
      <c r="C32" s="47"/>
      <c r="D32" s="11" t="e">
        <f>VLOOKUP(C32,Grupos!$B$2:$F$47,2,FALSE)</f>
        <v>#N/A</v>
      </c>
      <c r="E32" s="11" t="e">
        <f>VLOOKUP(C32,Grupos!$B$2:$F$47,4,FALSE)</f>
        <v>#N/A</v>
      </c>
      <c r="F32" s="11" t="e">
        <f>VLOOKUP(C32,Grupos!$B$2:$F$47,5,FALSE)</f>
        <v>#N/A</v>
      </c>
      <c r="G32" s="47"/>
      <c r="H32" s="11" t="e">
        <f t="shared" ref="H32:H42" si="2">G32*F32</f>
        <v>#N/A</v>
      </c>
      <c r="I32" s="70" t="e">
        <f>VLOOKUP(C32,Grupos!$B$2:$G$47,6,FALSE)</f>
        <v>#N/A</v>
      </c>
      <c r="J32" t="str">
        <f>CONCATENATE(A32,"_",C32)</f>
        <v>_</v>
      </c>
      <c r="K32" s="42"/>
      <c r="L32" s="58" t="s">
        <v>124</v>
      </c>
      <c r="M32" s="42"/>
    </row>
    <row r="33" spans="1:13">
      <c r="A33" s="62"/>
      <c r="B33" s="10" t="e">
        <f>VLOOKUP(C33,Grupos!$B$2:$F$47,3,FALSE)</f>
        <v>#N/A</v>
      </c>
      <c r="C33" s="47"/>
      <c r="D33" s="11" t="e">
        <f>VLOOKUP(C33,Grupos!$B$2:$F$47,2,FALSE)</f>
        <v>#N/A</v>
      </c>
      <c r="E33" s="11" t="e">
        <f>VLOOKUP(C33,Grupos!$B$2:$F$47,4,FALSE)</f>
        <v>#N/A</v>
      </c>
      <c r="F33" s="11" t="e">
        <f>VLOOKUP(C33,Grupos!$B$2:$F$47,5,FALSE)</f>
        <v>#N/A</v>
      </c>
      <c r="G33" s="47"/>
      <c r="H33" s="11" t="e">
        <f t="shared" si="2"/>
        <v>#N/A</v>
      </c>
      <c r="I33" s="70" t="e">
        <f>VLOOKUP(C33,Grupos!$B$2:$G$47,6,FALSE)</f>
        <v>#N/A</v>
      </c>
      <c r="J33" t="str">
        <f t="shared" si="0"/>
        <v>_</v>
      </c>
      <c r="K33" s="42"/>
      <c r="L33" s="58" t="s">
        <v>136</v>
      </c>
      <c r="M33" s="42"/>
    </row>
    <row r="34" spans="1:13">
      <c r="A34" s="62"/>
      <c r="B34" s="10" t="e">
        <f>VLOOKUP(C34,Grupos!$B$2:$F$47,3,FALSE)</f>
        <v>#N/A</v>
      </c>
      <c r="C34" s="47"/>
      <c r="D34" s="11" t="e">
        <f>VLOOKUP(C34,Grupos!$B$2:$F$47,2,FALSE)</f>
        <v>#N/A</v>
      </c>
      <c r="E34" s="11" t="e">
        <f>VLOOKUP(C34,Grupos!$B$2:$F$47,4,FALSE)</f>
        <v>#N/A</v>
      </c>
      <c r="F34" s="11" t="e">
        <f>VLOOKUP(C34,Grupos!$B$2:$F$47,5,FALSE)</f>
        <v>#N/A</v>
      </c>
      <c r="G34" s="47"/>
      <c r="H34" s="11" t="e">
        <f t="shared" si="2"/>
        <v>#N/A</v>
      </c>
      <c r="I34" s="70" t="e">
        <f>VLOOKUP(C34,Grupos!$B$2:$G$47,6,FALSE)</f>
        <v>#N/A</v>
      </c>
      <c r="J34" t="str">
        <f t="shared" si="0"/>
        <v>_</v>
      </c>
      <c r="K34" s="42"/>
      <c r="L34" s="58" t="s">
        <v>125</v>
      </c>
      <c r="M34" s="42"/>
    </row>
    <row r="35" spans="1:13">
      <c r="A35" s="62"/>
      <c r="B35" s="10" t="e">
        <f>VLOOKUP(C35,Grupos!$B$2:$F$47,3,FALSE)</f>
        <v>#N/A</v>
      </c>
      <c r="C35" s="47"/>
      <c r="D35" s="11" t="e">
        <f>VLOOKUP(C35,Grupos!$B$2:$F$47,2,FALSE)</f>
        <v>#N/A</v>
      </c>
      <c r="E35" s="11" t="e">
        <f>VLOOKUP(C35,Grupos!$B$2:$F$47,4,FALSE)</f>
        <v>#N/A</v>
      </c>
      <c r="F35" s="11" t="e">
        <f>VLOOKUP(C35,Grupos!$B$2:$F$47,5,FALSE)</f>
        <v>#N/A</v>
      </c>
      <c r="G35" s="47"/>
      <c r="H35" s="11" t="e">
        <f t="shared" si="2"/>
        <v>#N/A</v>
      </c>
      <c r="I35" s="70" t="e">
        <f>VLOOKUP(C35,Grupos!$B$2:$G$47,6,FALSE)</f>
        <v>#N/A</v>
      </c>
      <c r="J35" t="str">
        <f t="shared" si="0"/>
        <v>_</v>
      </c>
      <c r="K35" s="42"/>
      <c r="L35" s="58" t="s">
        <v>137</v>
      </c>
      <c r="M35" s="42"/>
    </row>
    <row r="36" spans="1:13">
      <c r="A36" s="62"/>
      <c r="B36" s="10" t="e">
        <f>VLOOKUP(C36,Grupos!$B$2:$F$47,3,FALSE)</f>
        <v>#N/A</v>
      </c>
      <c r="C36" s="47"/>
      <c r="D36" s="11" t="e">
        <f>VLOOKUP(C36,Grupos!$B$2:$F$47,2,FALSE)</f>
        <v>#N/A</v>
      </c>
      <c r="E36" s="11" t="e">
        <f>VLOOKUP(C36,Grupos!$B$2:$F$47,4,FALSE)</f>
        <v>#N/A</v>
      </c>
      <c r="F36" s="11" t="e">
        <f>VLOOKUP(C36,Grupos!$B$2:$F$47,5,FALSE)</f>
        <v>#N/A</v>
      </c>
      <c r="G36" s="47"/>
      <c r="H36" s="11" t="e">
        <f t="shared" si="2"/>
        <v>#N/A</v>
      </c>
      <c r="I36" s="70" t="e">
        <f>VLOOKUP(C36,Grupos!$B$2:$G$47,6,FALSE)</f>
        <v>#N/A</v>
      </c>
      <c r="J36" t="str">
        <f t="shared" si="0"/>
        <v>_</v>
      </c>
      <c r="K36" s="42"/>
      <c r="L36" s="58" t="s">
        <v>138</v>
      </c>
      <c r="M36" s="42"/>
    </row>
    <row r="37" spans="1:13">
      <c r="A37" s="62"/>
      <c r="B37" s="10" t="e">
        <f>VLOOKUP(C37,Grupos!$B$2:$F$47,3,FALSE)</f>
        <v>#N/A</v>
      </c>
      <c r="C37" s="47"/>
      <c r="D37" s="11" t="e">
        <f>VLOOKUP(C37,Grupos!$B$2:$F$47,2,FALSE)</f>
        <v>#N/A</v>
      </c>
      <c r="E37" s="11" t="e">
        <f>VLOOKUP(C37,Grupos!$B$2:$F$47,4,FALSE)</f>
        <v>#N/A</v>
      </c>
      <c r="F37" s="11" t="e">
        <f>VLOOKUP(C37,Grupos!$B$2:$F$47,5,FALSE)</f>
        <v>#N/A</v>
      </c>
      <c r="G37" s="47"/>
      <c r="H37" s="11" t="e">
        <f t="shared" si="2"/>
        <v>#N/A</v>
      </c>
      <c r="I37" s="70" t="e">
        <f>VLOOKUP(C37,Grupos!$B$2:$G$47,6,FALSE)</f>
        <v>#N/A</v>
      </c>
      <c r="J37" t="str">
        <f t="shared" si="0"/>
        <v>_</v>
      </c>
      <c r="K37" s="42"/>
      <c r="L37" s="58" t="s">
        <v>139</v>
      </c>
      <c r="M37" s="42"/>
    </row>
    <row r="38" spans="1:13">
      <c r="A38" s="62"/>
      <c r="B38" s="10" t="e">
        <f>VLOOKUP(C38,Grupos!$B$2:$F$47,3,FALSE)</f>
        <v>#N/A</v>
      </c>
      <c r="C38" s="47"/>
      <c r="D38" s="11" t="e">
        <f>VLOOKUP(C38,Grupos!$B$2:$F$47,2,FALSE)</f>
        <v>#N/A</v>
      </c>
      <c r="E38" s="11" t="e">
        <f>VLOOKUP(C38,Grupos!$B$2:$F$47,4,FALSE)</f>
        <v>#N/A</v>
      </c>
      <c r="F38" s="11" t="e">
        <f>VLOOKUP(C38,Grupos!$B$2:$F$47,5,FALSE)</f>
        <v>#N/A</v>
      </c>
      <c r="G38" s="47"/>
      <c r="H38" s="11" t="e">
        <f t="shared" si="2"/>
        <v>#N/A</v>
      </c>
      <c r="I38" s="70" t="e">
        <f>VLOOKUP(C38,Grupos!$B$2:$G$47,6,FALSE)</f>
        <v>#N/A</v>
      </c>
      <c r="J38" t="str">
        <f t="shared" si="0"/>
        <v>_</v>
      </c>
      <c r="K38" s="42"/>
      <c r="L38" s="58" t="s">
        <v>140</v>
      </c>
      <c r="M38" s="42"/>
    </row>
    <row r="39" spans="1:13">
      <c r="A39" s="62"/>
      <c r="B39" s="10" t="e">
        <f>VLOOKUP(C39,Grupos!$B$2:$F$47,3,FALSE)</f>
        <v>#N/A</v>
      </c>
      <c r="C39" s="47"/>
      <c r="D39" s="11" t="e">
        <f>VLOOKUP(C39,Grupos!$B$2:$F$47,2,FALSE)</f>
        <v>#N/A</v>
      </c>
      <c r="E39" s="11" t="e">
        <f>VLOOKUP(C39,Grupos!$B$2:$F$47,4,FALSE)</f>
        <v>#N/A</v>
      </c>
      <c r="F39" s="11" t="e">
        <f>VLOOKUP(C39,Grupos!$B$2:$F$47,5,FALSE)</f>
        <v>#N/A</v>
      </c>
      <c r="G39" s="47"/>
      <c r="H39" s="11" t="e">
        <f t="shared" si="2"/>
        <v>#N/A</v>
      </c>
      <c r="I39" s="70" t="e">
        <f>VLOOKUP(C39,Grupos!$B$2:$G$47,6,FALSE)</f>
        <v>#N/A</v>
      </c>
      <c r="J39" t="str">
        <f t="shared" si="0"/>
        <v>_</v>
      </c>
      <c r="K39" s="42"/>
      <c r="L39" s="58" t="s">
        <v>141</v>
      </c>
      <c r="M39" s="42"/>
    </row>
    <row r="40" spans="1:13">
      <c r="A40" s="62"/>
      <c r="B40" s="10" t="e">
        <f>VLOOKUP(C40,Grupos!$B$2:$F$47,3,FALSE)</f>
        <v>#N/A</v>
      </c>
      <c r="C40" s="47"/>
      <c r="D40" s="11" t="e">
        <f>VLOOKUP(C40,Grupos!$B$2:$F$47,2,FALSE)</f>
        <v>#N/A</v>
      </c>
      <c r="E40" s="11" t="e">
        <f>VLOOKUP(C40,Grupos!$B$2:$F$47,4,FALSE)</f>
        <v>#N/A</v>
      </c>
      <c r="F40" s="11" t="e">
        <f>VLOOKUP(C40,Grupos!$B$2:$F$47,5,FALSE)</f>
        <v>#N/A</v>
      </c>
      <c r="G40" s="47"/>
      <c r="H40" s="11" t="e">
        <f t="shared" si="2"/>
        <v>#N/A</v>
      </c>
      <c r="I40" s="70" t="e">
        <f>VLOOKUP(C40,Grupos!$B$2:$G$47,6,FALSE)</f>
        <v>#N/A</v>
      </c>
      <c r="J40" t="str">
        <f>CONCATENATE(A40,"_",C40)</f>
        <v>_</v>
      </c>
      <c r="K40" s="42"/>
      <c r="L40" s="58" t="s">
        <v>142</v>
      </c>
      <c r="M40" s="42"/>
    </row>
    <row r="41" spans="1:13">
      <c r="A41" s="62"/>
      <c r="B41" s="10" t="e">
        <f>VLOOKUP(C41,Grupos!$B$2:$F$47,3,FALSE)</f>
        <v>#N/A</v>
      </c>
      <c r="C41" s="47"/>
      <c r="D41" s="11" t="e">
        <f>VLOOKUP(C41,Grupos!$B$2:$F$47,2,FALSE)</f>
        <v>#N/A</v>
      </c>
      <c r="E41" s="11" t="e">
        <f>VLOOKUP(C41,Grupos!$B$2:$F$47,4,FALSE)</f>
        <v>#N/A</v>
      </c>
      <c r="F41" s="11" t="e">
        <f>VLOOKUP(C41,Grupos!$B$2:$F$47,5,FALSE)</f>
        <v>#N/A</v>
      </c>
      <c r="G41" s="47"/>
      <c r="H41" s="11" t="e">
        <f t="shared" si="2"/>
        <v>#N/A</v>
      </c>
      <c r="I41" s="70" t="e">
        <f>VLOOKUP(C41,Grupos!$B$2:$G$47,6,FALSE)</f>
        <v>#N/A</v>
      </c>
      <c r="J41" t="str">
        <f t="shared" si="0"/>
        <v>_</v>
      </c>
      <c r="K41" s="42"/>
      <c r="L41" s="58" t="s">
        <v>143</v>
      </c>
      <c r="M41" s="42"/>
    </row>
    <row r="42" spans="1:13">
      <c r="A42" s="62"/>
      <c r="B42" s="10" t="e">
        <f>VLOOKUP(C42,Grupos!$B$2:$F$47,3,FALSE)</f>
        <v>#N/A</v>
      </c>
      <c r="C42" s="47"/>
      <c r="D42" s="11" t="e">
        <f>VLOOKUP(C42,Grupos!$B$2:$F$47,2,FALSE)</f>
        <v>#N/A</v>
      </c>
      <c r="E42" s="11" t="e">
        <f>VLOOKUP(C42,Grupos!$B$2:$F$47,4,FALSE)</f>
        <v>#N/A</v>
      </c>
      <c r="F42" s="11" t="e">
        <f>VLOOKUP(C42,Grupos!$B$2:$F$47,5,FALSE)</f>
        <v>#N/A</v>
      </c>
      <c r="G42" s="47"/>
      <c r="H42" s="11" t="e">
        <f t="shared" si="2"/>
        <v>#N/A</v>
      </c>
      <c r="I42" s="70" t="e">
        <f>VLOOKUP(C42,Grupos!$B$2:$G$47,6,FALSE)</f>
        <v>#N/A</v>
      </c>
      <c r="J42" t="str">
        <f t="shared" si="0"/>
        <v>_</v>
      </c>
      <c r="K42" s="42"/>
      <c r="L42" s="58" t="s">
        <v>144</v>
      </c>
      <c r="M42" s="42"/>
    </row>
    <row r="43" spans="1:13">
      <c r="A43" s="62"/>
      <c r="B43" s="10" t="e">
        <f>VLOOKUP(C43,Grupos!$B$2:$F$47,3,FALSE)</f>
        <v>#N/A</v>
      </c>
      <c r="C43" s="47"/>
      <c r="D43" s="11" t="e">
        <f>VLOOKUP(C43,Grupos!$B$2:$F$47,2,FALSE)</f>
        <v>#N/A</v>
      </c>
      <c r="E43" s="11" t="e">
        <f>VLOOKUP(C43,Grupos!$B$2:$F$47,4,FALSE)</f>
        <v>#N/A</v>
      </c>
      <c r="F43" s="11" t="e">
        <f>VLOOKUP(C43,Grupos!$B$2:$F$47,5,FALSE)</f>
        <v>#N/A</v>
      </c>
      <c r="G43" s="47"/>
      <c r="H43" s="11" t="e">
        <f t="shared" ref="H43:H50" si="3">G43*F43</f>
        <v>#N/A</v>
      </c>
      <c r="I43" s="70" t="e">
        <f>VLOOKUP(C43,Grupos!$B$2:$G$47,6,FALSE)</f>
        <v>#N/A</v>
      </c>
      <c r="J43" t="str">
        <f t="shared" si="0"/>
        <v>_</v>
      </c>
      <c r="K43" s="42"/>
      <c r="L43" s="58" t="s">
        <v>145</v>
      </c>
      <c r="M43" s="42"/>
    </row>
    <row r="44" spans="1:13">
      <c r="A44" s="62"/>
      <c r="B44" s="10" t="e">
        <f>VLOOKUP(C44,Grupos!$B$2:$F$47,3,FALSE)</f>
        <v>#N/A</v>
      </c>
      <c r="C44" s="47"/>
      <c r="D44" s="11" t="e">
        <f>VLOOKUP(C44,Grupos!$B$2:$F$47,2,FALSE)</f>
        <v>#N/A</v>
      </c>
      <c r="E44" s="11" t="e">
        <f>VLOOKUP(C44,Grupos!$B$2:$F$47,4,FALSE)</f>
        <v>#N/A</v>
      </c>
      <c r="F44" s="11" t="e">
        <f>VLOOKUP(C44,Grupos!$B$2:$F$47,5,FALSE)</f>
        <v>#N/A</v>
      </c>
      <c r="G44" s="47"/>
      <c r="H44" s="11" t="e">
        <f t="shared" si="3"/>
        <v>#N/A</v>
      </c>
      <c r="I44" s="70" t="e">
        <f>VLOOKUP(C44,Grupos!$B$2:$G$47,6,FALSE)</f>
        <v>#N/A</v>
      </c>
      <c r="J44" t="str">
        <f t="shared" si="0"/>
        <v>_</v>
      </c>
      <c r="K44" s="42"/>
      <c r="L44" s="42"/>
      <c r="M44" s="42"/>
    </row>
    <row r="45" spans="1:13">
      <c r="A45" s="62"/>
      <c r="B45" s="10" t="e">
        <f>VLOOKUP(C45,Grupos!$B$2:$F$47,3,FALSE)</f>
        <v>#N/A</v>
      </c>
      <c r="C45" s="47"/>
      <c r="D45" s="11" t="e">
        <f>VLOOKUP(C45,Grupos!$B$2:$F$47,2,FALSE)</f>
        <v>#N/A</v>
      </c>
      <c r="E45" s="11" t="e">
        <f>VLOOKUP(C45,Grupos!$B$2:$F$47,4,FALSE)</f>
        <v>#N/A</v>
      </c>
      <c r="F45" s="11" t="e">
        <f>VLOOKUP(C45,Grupos!$B$2:$F$47,5,FALSE)</f>
        <v>#N/A</v>
      </c>
      <c r="G45" s="47"/>
      <c r="H45" s="11" t="e">
        <f t="shared" si="3"/>
        <v>#N/A</v>
      </c>
      <c r="I45" s="70" t="e">
        <f>VLOOKUP(C45,Grupos!$B$2:$G$47,6,FALSE)</f>
        <v>#N/A</v>
      </c>
      <c r="J45" t="str">
        <f t="shared" si="0"/>
        <v>_</v>
      </c>
      <c r="K45" s="42"/>
      <c r="L45" s="42"/>
      <c r="M45" s="42"/>
    </row>
    <row r="46" spans="1:13">
      <c r="A46" s="62"/>
      <c r="B46" s="10" t="e">
        <f>VLOOKUP(C46,Grupos!$B$2:$F$47,3,FALSE)</f>
        <v>#N/A</v>
      </c>
      <c r="C46" s="47"/>
      <c r="D46" s="11" t="e">
        <f>VLOOKUP(C46,Grupos!$B$2:$F$47,2,FALSE)</f>
        <v>#N/A</v>
      </c>
      <c r="E46" s="11" t="e">
        <f>VLOOKUP(C46,Grupos!$B$2:$F$47,4,FALSE)</f>
        <v>#N/A</v>
      </c>
      <c r="F46" s="11" t="e">
        <f>VLOOKUP(C46,Grupos!$B$2:$F$47,5,FALSE)</f>
        <v>#N/A</v>
      </c>
      <c r="G46" s="47"/>
      <c r="H46" s="11" t="e">
        <f t="shared" si="3"/>
        <v>#N/A</v>
      </c>
      <c r="I46" s="70" t="e">
        <f>VLOOKUP(C46,Grupos!$B$2:$G$47,6,FALSE)</f>
        <v>#N/A</v>
      </c>
      <c r="J46" t="str">
        <f t="shared" si="0"/>
        <v>_</v>
      </c>
      <c r="K46" s="42"/>
      <c r="L46" s="42"/>
      <c r="M46" s="42"/>
    </row>
    <row r="47" spans="1:13">
      <c r="A47" s="62"/>
      <c r="B47" s="10" t="e">
        <f>VLOOKUP(C47,Grupos!$B$2:$F$47,3,FALSE)</f>
        <v>#N/A</v>
      </c>
      <c r="C47" s="47"/>
      <c r="D47" s="11" t="e">
        <f>VLOOKUP(C47,Grupos!$B$2:$F$47,2,FALSE)</f>
        <v>#N/A</v>
      </c>
      <c r="E47" s="11" t="e">
        <f>VLOOKUP(C47,Grupos!$B$2:$F$47,4,FALSE)</f>
        <v>#N/A</v>
      </c>
      <c r="F47" s="11" t="e">
        <f>VLOOKUP(C47,Grupos!$B$2:$F$47,5,FALSE)</f>
        <v>#N/A</v>
      </c>
      <c r="G47" s="47"/>
      <c r="H47" s="11" t="e">
        <f t="shared" si="3"/>
        <v>#N/A</v>
      </c>
      <c r="I47" s="70" t="e">
        <f>VLOOKUP(C47,Grupos!$B$2:$G$47,6,FALSE)</f>
        <v>#N/A</v>
      </c>
      <c r="J47" t="str">
        <f t="shared" si="0"/>
        <v>_</v>
      </c>
      <c r="K47" s="42"/>
      <c r="L47" s="42"/>
      <c r="M47" s="42"/>
    </row>
    <row r="48" spans="1:13">
      <c r="A48" s="62"/>
      <c r="B48" s="10" t="e">
        <f>VLOOKUP(C48,Grupos!$B$2:$F$47,3,FALSE)</f>
        <v>#N/A</v>
      </c>
      <c r="C48" s="47"/>
      <c r="D48" s="11" t="e">
        <f>VLOOKUP(C48,Grupos!$B$2:$F$47,2,FALSE)</f>
        <v>#N/A</v>
      </c>
      <c r="E48" s="11" t="e">
        <f>VLOOKUP(C48,Grupos!$B$2:$F$47,4,FALSE)</f>
        <v>#N/A</v>
      </c>
      <c r="F48" s="11" t="e">
        <f>VLOOKUP(C48,Grupos!$B$2:$F$47,5,FALSE)</f>
        <v>#N/A</v>
      </c>
      <c r="G48" s="47"/>
      <c r="H48" s="11" t="e">
        <f t="shared" si="3"/>
        <v>#N/A</v>
      </c>
      <c r="I48" s="70" t="e">
        <f>VLOOKUP(C48,Grupos!$B$2:$G$47,6,FALSE)</f>
        <v>#N/A</v>
      </c>
      <c r="J48" t="str">
        <f t="shared" si="0"/>
        <v>_</v>
      </c>
      <c r="K48" s="42"/>
      <c r="L48" s="42"/>
      <c r="M48" s="42"/>
    </row>
    <row r="49" spans="1:13">
      <c r="A49" s="62"/>
      <c r="B49" s="10" t="e">
        <f>VLOOKUP(C49,Grupos!$B$2:$F$47,3,FALSE)</f>
        <v>#N/A</v>
      </c>
      <c r="C49" s="47"/>
      <c r="D49" s="11" t="e">
        <f>VLOOKUP(C49,Grupos!$B$2:$F$47,2,FALSE)</f>
        <v>#N/A</v>
      </c>
      <c r="E49" s="11" t="e">
        <f>VLOOKUP(C49,Grupos!$B$2:$F$47,4,FALSE)</f>
        <v>#N/A</v>
      </c>
      <c r="F49" s="11" t="e">
        <f>VLOOKUP(C49,Grupos!$B$2:$F$47,5,FALSE)</f>
        <v>#N/A</v>
      </c>
      <c r="G49" s="47"/>
      <c r="H49" s="11" t="e">
        <f t="shared" si="3"/>
        <v>#N/A</v>
      </c>
      <c r="I49" s="70" t="e">
        <f>VLOOKUP(C49,Grupos!$B$2:$G$47,6,FALSE)</f>
        <v>#N/A</v>
      </c>
      <c r="J49" t="str">
        <f t="shared" si="0"/>
        <v>_</v>
      </c>
      <c r="K49" s="42"/>
      <c r="L49" s="42"/>
      <c r="M49" s="42"/>
    </row>
    <row r="50" spans="1:13">
      <c r="A50" s="62"/>
      <c r="B50" s="10" t="e">
        <f>VLOOKUP(C50,Grupos!$B$2:$F$47,3,FALSE)</f>
        <v>#N/A</v>
      </c>
      <c r="C50" s="47"/>
      <c r="D50" s="11" t="e">
        <f>VLOOKUP(C50,Grupos!$B$2:$F$47,2,FALSE)</f>
        <v>#N/A</v>
      </c>
      <c r="E50" s="11" t="e">
        <f>VLOOKUP(C50,Grupos!$B$2:$F$47,4,FALSE)</f>
        <v>#N/A</v>
      </c>
      <c r="F50" s="11" t="e">
        <f>VLOOKUP(C50,Grupos!$B$2:$F$47,5,FALSE)</f>
        <v>#N/A</v>
      </c>
      <c r="G50" s="47"/>
      <c r="H50" s="11" t="e">
        <f t="shared" si="3"/>
        <v>#N/A</v>
      </c>
      <c r="I50" s="70" t="e">
        <f>VLOOKUP(C50,Grupos!$B$2:$G$47,6,FALSE)</f>
        <v>#N/A</v>
      </c>
      <c r="J50" t="str">
        <f t="shared" si="0"/>
        <v>_</v>
      </c>
      <c r="K50" s="42"/>
      <c r="L50" s="42"/>
      <c r="M50" s="42"/>
    </row>
    <row r="52" spans="1:13">
      <c r="B52" s="33" t="s">
        <v>70</v>
      </c>
      <c r="C52" s="37" t="s">
        <v>18</v>
      </c>
      <c r="D52" s="1" t="s">
        <v>71</v>
      </c>
      <c r="E52" s="34" t="s">
        <v>72</v>
      </c>
      <c r="F52" s="80" t="s">
        <v>76</v>
      </c>
      <c r="G52" s="80"/>
      <c r="H52" s="80"/>
      <c r="I52" s="80"/>
    </row>
    <row r="53" spans="1:13" ht="24" customHeight="1">
      <c r="B53" s="71" t="s">
        <v>73</v>
      </c>
      <c r="C53" s="72">
        <f>SUMIF(D11:D50,1,H11:H50)</f>
        <v>0</v>
      </c>
      <c r="D53" s="71">
        <v>20</v>
      </c>
      <c r="E53" s="73">
        <v>30</v>
      </c>
      <c r="F53" s="102" t="str">
        <f>IF(C53&lt;20,"Não atingiu a pontuação mínima","")</f>
        <v>Não atingiu a pontuação mínima</v>
      </c>
      <c r="G53" s="102"/>
      <c r="H53" s="102" t="str">
        <f>IF(C53&gt;30,"Excedeu a pontuação máximo do grupo","")</f>
        <v/>
      </c>
      <c r="I53" s="102"/>
    </row>
    <row r="54" spans="1:13" ht="24" customHeight="1">
      <c r="B54" s="71" t="s">
        <v>74</v>
      </c>
      <c r="C54" s="72">
        <f>SUMIF(D11:D50,2,H11:H50)</f>
        <v>0</v>
      </c>
      <c r="D54" s="71">
        <v>20</v>
      </c>
      <c r="E54" s="73">
        <v>30</v>
      </c>
      <c r="F54" s="102" t="str">
        <f>IF(C54&lt;20,"Não atingiu a pontuação mínima","")</f>
        <v>Não atingiu a pontuação mínima</v>
      </c>
      <c r="G54" s="102"/>
      <c r="H54" s="102" t="str">
        <f>IF(C54&gt;30,"Excedeu a pontuação máximo do grupo","")</f>
        <v/>
      </c>
      <c r="I54" s="102"/>
    </row>
    <row r="55" spans="1:13" ht="22.5" customHeight="1">
      <c r="B55" s="71" t="s">
        <v>75</v>
      </c>
      <c r="C55" s="72">
        <f>SUMIF(D11:D50,3,H11:H50)</f>
        <v>0</v>
      </c>
      <c r="D55" s="71">
        <v>20</v>
      </c>
      <c r="E55" s="73">
        <v>40</v>
      </c>
      <c r="F55" s="102" t="str">
        <f>IF(C55&lt;20,"Não atingiu a pontuação mínima","")</f>
        <v>Não atingiu a pontuação mínima</v>
      </c>
      <c r="G55" s="102"/>
      <c r="H55" s="102" t="str">
        <f>IF(C55&gt;40,"Excedeu a pontuação máximo do grupo","")</f>
        <v/>
      </c>
      <c r="I55" s="102"/>
    </row>
    <row r="57" spans="1:13" ht="15" customHeight="1">
      <c r="D57" s="97" t="s">
        <v>80</v>
      </c>
      <c r="E57" s="97"/>
      <c r="F57" s="100" t="str">
        <f>IF(D58&lt;70,"Pontuação insuficiente",IF(OR(H53="Excedeu a pontuação máximo do grupo",H54="Excedeu a pontuação máximo do grupo",H55="Excedeu a pontuação máximo do grupo"),"ATENÇÃO! Grupo com pontuação máxima excedida",""))</f>
        <v>Pontuação insuficiente</v>
      </c>
      <c r="G57" s="101"/>
      <c r="H57" s="101"/>
    </row>
    <row r="58" spans="1:13" ht="15" customHeight="1">
      <c r="D58" s="98">
        <f>IF(OR(F53="Não atingiu a pontuação", OR(F54="Não atingiu a pontuação", OR(F55="Não atingiu a pontuação",SUM(C53:C55)&lt;70))),0,SUM(C53:C55))</f>
        <v>0</v>
      </c>
      <c r="E58" s="98"/>
      <c r="F58" s="100"/>
      <c r="G58" s="101"/>
      <c r="H58" s="101"/>
    </row>
    <row r="61" spans="1:13" ht="15.75">
      <c r="B61" s="32" t="s">
        <v>77</v>
      </c>
      <c r="C61" s="36"/>
      <c r="D61" s="36"/>
      <c r="E61" s="36"/>
      <c r="F61" s="36"/>
      <c r="G61" s="36"/>
      <c r="H61" s="36"/>
      <c r="I61" s="32"/>
      <c r="J61" s="32"/>
    </row>
    <row r="62" spans="1:13">
      <c r="B62" s="35"/>
      <c r="F62" s="96" t="s">
        <v>78</v>
      </c>
      <c r="G62" s="96"/>
      <c r="H62" s="96"/>
    </row>
    <row r="64" spans="1:13">
      <c r="A64" t="s">
        <v>79</v>
      </c>
    </row>
    <row r="68" spans="2:2" ht="15.75">
      <c r="B68" s="31" t="s">
        <v>65</v>
      </c>
    </row>
    <row r="69" spans="2:2" ht="15.75">
      <c r="B69" s="32"/>
    </row>
    <row r="70" spans="2:2" ht="15.75">
      <c r="B70" s="32"/>
    </row>
    <row r="71" spans="2:2" ht="15.75">
      <c r="B71" s="32"/>
    </row>
    <row r="72" spans="2:2" ht="15.75">
      <c r="B72" s="32"/>
    </row>
    <row r="73" spans="2:2" ht="15.75">
      <c r="B73" s="32" t="s">
        <v>66</v>
      </c>
    </row>
    <row r="74" spans="2:2" ht="15.75">
      <c r="B74" s="31"/>
    </row>
    <row r="75" spans="2:2" ht="15.75">
      <c r="B75" s="32"/>
    </row>
    <row r="76" spans="2:2" ht="15.75">
      <c r="B76" s="32"/>
    </row>
    <row r="77" spans="2:2" ht="15.75">
      <c r="B77" s="32"/>
    </row>
    <row r="78" spans="2:2" ht="15.75">
      <c r="B78" s="32"/>
    </row>
    <row r="79" spans="2:2" ht="15.75">
      <c r="B79" s="32"/>
    </row>
    <row r="80" spans="2:2" ht="15.75">
      <c r="B80" s="32" t="s">
        <v>67</v>
      </c>
    </row>
    <row r="81" spans="2:3" ht="15.75">
      <c r="B81" s="32"/>
    </row>
    <row r="82" spans="2:3" ht="15.75">
      <c r="B82" s="32"/>
    </row>
    <row r="83" spans="2:3" ht="15.75">
      <c r="B83" s="32"/>
    </row>
    <row r="84" spans="2:3" ht="15.75">
      <c r="B84" s="32"/>
    </row>
    <row r="85" spans="2:3" ht="15.75">
      <c r="B85" s="32"/>
    </row>
    <row r="86" spans="2:3" ht="15.75">
      <c r="B86" s="32"/>
    </row>
    <row r="87" spans="2:3" ht="15.75">
      <c r="B87" s="32"/>
    </row>
    <row r="88" spans="2:3" ht="15.75">
      <c r="B88" s="32" t="s">
        <v>68</v>
      </c>
      <c r="C88" s="32" t="s">
        <v>68</v>
      </c>
    </row>
    <row r="89" spans="2:3" ht="15.75">
      <c r="B89" s="32" t="s">
        <v>9</v>
      </c>
      <c r="C89" s="32" t="s">
        <v>69</v>
      </c>
    </row>
  </sheetData>
  <sheetProtection password="8A91" sheet="1" objects="1" scenarios="1"/>
  <dataConsolidate/>
  <customSheetViews>
    <customSheetView guid="{D0B4B354-A633-46FB-9118-BB5CE08B24B2}" showPageBreaks="1" view="pageLayout" topLeftCell="A10">
      <selection activeCell="B25" sqref="B11:B25"/>
      <pageMargins left="0.511811024" right="0.511811024" top="0.78740157499999996" bottom="0.78740157499999996" header="0.31496062000000002" footer="0.31496062000000002"/>
      <pageSetup paperSize="9" orientation="landscape" horizontalDpi="4294967295" verticalDpi="4294967295" r:id="rId1"/>
      <headerFooter>
        <oddFooter>&amp;CPágina &amp;P de &amp;N</oddFooter>
      </headerFooter>
    </customSheetView>
  </customSheetViews>
  <mergeCells count="16">
    <mergeCell ref="F52:I52"/>
    <mergeCell ref="A1:I3"/>
    <mergeCell ref="A6:I6"/>
    <mergeCell ref="F8:I8"/>
    <mergeCell ref="F62:H62"/>
    <mergeCell ref="D57:E57"/>
    <mergeCell ref="D58:E58"/>
    <mergeCell ref="C8:E8"/>
    <mergeCell ref="A8:B8"/>
    <mergeCell ref="F57:H58"/>
    <mergeCell ref="F53:G53"/>
    <mergeCell ref="F54:G54"/>
    <mergeCell ref="F55:G55"/>
    <mergeCell ref="H53:I53"/>
    <mergeCell ref="H54:I54"/>
    <mergeCell ref="H55:I55"/>
  </mergeCells>
  <dataValidations count="4">
    <dataValidation type="custom" allowBlank="1" showInputMessage="1" showErrorMessage="1" errorTitle="Atenção" error="Excede o máximo de pontos permitidos no semestre para estas atividade." prompt="Informe a quantidade da atividade realizada." sqref="G11:G50">
      <formula1>(H11&lt;=I11)</formula1>
    </dataValidation>
    <dataValidation allowBlank="1" showInputMessage="1" showErrorMessage="1" prompt="Máximo de pontos permitidos no semestre." sqref="I11:I50"/>
    <dataValidation type="custom" showInputMessage="1" showErrorMessage="1" errorTitle="Atenção" error="Semestre inválido._x000a_Exemplos de semestres válidos:_x000a_01/2015, 02/2015, 01/2018, 02/2019._x000a_Ou, atividade já informada neste semestre._x000a_" prompt="Informe primeiramente o semestre no qual foi realizada a atividade que será informada na sequência." sqref="A11:A50">
      <formula1>IF(COUNTIF($L$2:$L$43,A11)&gt;0,IF(ISBLANK(C11), TRUE, COUNTIF($J$11:$J$50,J11)&lt;2),FALSE)</formula1>
    </dataValidation>
    <dataValidation type="custom" showInputMessage="1" showErrorMessage="1" errorTitle="Atenção!" error="Esta atividade já foi informada no semestre indicado. Ou, semestre da atividade ainda não informado. Ou ainda, excede o máximo de pontos permitidos no semestre para estas atividade." prompt="Consulte a aba Atividades para escolher o ID da atividade desejada." sqref="C11:C50">
      <formula1>IF(AND(NOT(ISBLANK(A11)), COUNTIF($J$11:$J$50,J11) &lt;2 ), IF(ISBLANK(G11),TRUE, H11&lt;=I11),FALSE)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2"/>
  <headerFooter>
    <oddFooter>&amp;CPágina &amp;P de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21"/>
  <dimension ref="A1:AY58"/>
  <sheetViews>
    <sheetView topLeftCell="B11" workbookViewId="0">
      <selection activeCell="D16" sqref="D16"/>
    </sheetView>
  </sheetViews>
  <sheetFormatPr defaultRowHeight="15"/>
  <cols>
    <col min="1" max="1" width="19.42578125" customWidth="1"/>
    <col min="2" max="2" width="3" bestFit="1" customWidth="1"/>
    <col min="3" max="3" width="6.5703125" bestFit="1" customWidth="1"/>
    <col min="4" max="4" width="122.5703125" bestFit="1" customWidth="1"/>
    <col min="5" max="5" width="8.85546875" customWidth="1"/>
    <col min="6" max="6" width="6.140625" customWidth="1"/>
    <col min="7" max="7" width="9.7109375" customWidth="1"/>
    <col min="8" max="8" width="24.85546875" customWidth="1"/>
  </cols>
  <sheetData>
    <row r="1" spans="1:51" ht="30">
      <c r="B1" s="2" t="s">
        <v>13</v>
      </c>
      <c r="C1" s="2" t="s">
        <v>0</v>
      </c>
      <c r="D1" s="3" t="s">
        <v>12</v>
      </c>
      <c r="E1" s="2" t="s">
        <v>15</v>
      </c>
      <c r="F1" s="60" t="s">
        <v>16</v>
      </c>
      <c r="G1" s="48" t="s">
        <v>168</v>
      </c>
      <c r="H1" s="48" t="s">
        <v>90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</row>
    <row r="2" spans="1:51">
      <c r="A2" s="103" t="s">
        <v>1</v>
      </c>
      <c r="B2" s="9">
        <v>1</v>
      </c>
      <c r="C2" s="4">
        <v>1</v>
      </c>
      <c r="D2" s="5" t="s">
        <v>2</v>
      </c>
      <c r="E2" s="6" t="s">
        <v>149</v>
      </c>
      <c r="F2" s="7">
        <v>5</v>
      </c>
      <c r="G2" s="7">
        <v>5</v>
      </c>
      <c r="H2" s="49" t="s">
        <v>91</v>
      </c>
    </row>
    <row r="3" spans="1:51" ht="30">
      <c r="A3" s="103"/>
      <c r="B3" s="9">
        <v>2</v>
      </c>
      <c r="C3" s="4">
        <v>1</v>
      </c>
      <c r="D3" s="8" t="s">
        <v>3</v>
      </c>
      <c r="E3" s="7" t="s">
        <v>149</v>
      </c>
      <c r="F3" s="7">
        <v>5</v>
      </c>
      <c r="G3" s="7">
        <v>5</v>
      </c>
      <c r="H3" s="49" t="s">
        <v>92</v>
      </c>
    </row>
    <row r="4" spans="1:51" ht="15.75" customHeight="1">
      <c r="A4" s="103"/>
      <c r="B4" s="9">
        <v>3</v>
      </c>
      <c r="C4" s="4">
        <v>1</v>
      </c>
      <c r="D4" s="8" t="s">
        <v>4</v>
      </c>
      <c r="E4" s="7" t="s">
        <v>149</v>
      </c>
      <c r="F4" s="7">
        <v>5</v>
      </c>
      <c r="G4" s="7">
        <v>5</v>
      </c>
      <c r="H4" s="49" t="s">
        <v>91</v>
      </c>
    </row>
    <row r="5" spans="1:51">
      <c r="A5" s="103"/>
      <c r="B5" s="9">
        <v>4</v>
      </c>
      <c r="C5" s="4">
        <v>1</v>
      </c>
      <c r="D5" s="8" t="s">
        <v>5</v>
      </c>
      <c r="E5" s="7" t="s">
        <v>151</v>
      </c>
      <c r="F5" s="7">
        <v>5</v>
      </c>
      <c r="G5" s="7">
        <v>5</v>
      </c>
      <c r="H5" s="49" t="s">
        <v>91</v>
      </c>
    </row>
    <row r="6" spans="1:51">
      <c r="A6" s="103"/>
      <c r="B6" s="9">
        <v>5</v>
      </c>
      <c r="C6" s="4">
        <v>1</v>
      </c>
      <c r="D6" s="8" t="s">
        <v>6</v>
      </c>
      <c r="E6" s="7" t="s">
        <v>153</v>
      </c>
      <c r="F6" s="7">
        <v>10</v>
      </c>
      <c r="G6" s="7">
        <v>10</v>
      </c>
      <c r="H6" s="49" t="s">
        <v>91</v>
      </c>
    </row>
    <row r="7" spans="1:51">
      <c r="A7" s="103"/>
      <c r="B7" s="9">
        <v>6</v>
      </c>
      <c r="C7" s="4">
        <v>1</v>
      </c>
      <c r="D7" s="5" t="s">
        <v>7</v>
      </c>
      <c r="E7" s="6" t="s">
        <v>14</v>
      </c>
      <c r="F7" s="6">
        <v>2</v>
      </c>
      <c r="G7" s="7">
        <v>10</v>
      </c>
      <c r="H7" s="49" t="s">
        <v>93</v>
      </c>
    </row>
    <row r="8" spans="1:51">
      <c r="A8" s="103"/>
      <c r="B8" s="9">
        <v>7</v>
      </c>
      <c r="C8" s="4">
        <v>1</v>
      </c>
      <c r="D8" s="13" t="s">
        <v>8</v>
      </c>
      <c r="E8" s="14" t="s">
        <v>151</v>
      </c>
      <c r="F8" s="14">
        <v>2</v>
      </c>
      <c r="G8" s="7">
        <v>6</v>
      </c>
      <c r="H8" s="49" t="s">
        <v>93</v>
      </c>
    </row>
    <row r="9" spans="1:51">
      <c r="A9" s="104" t="s">
        <v>20</v>
      </c>
      <c r="B9" s="15">
        <v>8</v>
      </c>
      <c r="C9" s="16">
        <v>2</v>
      </c>
      <c r="D9" s="17" t="s">
        <v>21</v>
      </c>
      <c r="E9" s="18" t="s">
        <v>149</v>
      </c>
      <c r="F9" s="19">
        <v>5</v>
      </c>
      <c r="G9" s="18">
        <v>5</v>
      </c>
      <c r="H9" s="19" t="s">
        <v>94</v>
      </c>
    </row>
    <row r="10" spans="1:51" ht="30">
      <c r="A10" s="104"/>
      <c r="B10" s="15">
        <v>9</v>
      </c>
      <c r="C10" s="16">
        <v>2</v>
      </c>
      <c r="D10" s="17" t="s">
        <v>22</v>
      </c>
      <c r="E10" s="18" t="s">
        <v>149</v>
      </c>
      <c r="F10" s="19">
        <v>5</v>
      </c>
      <c r="G10" s="18">
        <v>10</v>
      </c>
      <c r="H10" s="19" t="s">
        <v>91</v>
      </c>
    </row>
    <row r="11" spans="1:51">
      <c r="A11" s="104"/>
      <c r="B11" s="15">
        <v>10</v>
      </c>
      <c r="C11" s="16">
        <v>2</v>
      </c>
      <c r="D11" s="17" t="s">
        <v>23</v>
      </c>
      <c r="E11" s="18" t="s">
        <v>149</v>
      </c>
      <c r="F11" s="19">
        <v>5</v>
      </c>
      <c r="G11" s="18">
        <v>10</v>
      </c>
      <c r="H11" s="19" t="s">
        <v>91</v>
      </c>
    </row>
    <row r="12" spans="1:51" ht="30">
      <c r="A12" s="104"/>
      <c r="B12" s="15">
        <v>11</v>
      </c>
      <c r="C12" s="16">
        <v>2</v>
      </c>
      <c r="D12" s="17" t="s">
        <v>24</v>
      </c>
      <c r="E12" s="18" t="s">
        <v>149</v>
      </c>
      <c r="F12" s="19">
        <v>5</v>
      </c>
      <c r="G12" s="18">
        <v>10</v>
      </c>
      <c r="H12" s="19" t="s">
        <v>91</v>
      </c>
    </row>
    <row r="13" spans="1:51">
      <c r="A13" s="104"/>
      <c r="B13" s="15">
        <v>12</v>
      </c>
      <c r="C13" s="16">
        <v>2</v>
      </c>
      <c r="D13" s="17" t="s">
        <v>25</v>
      </c>
      <c r="E13" s="18" t="s">
        <v>29</v>
      </c>
      <c r="F13" s="19">
        <v>0.5</v>
      </c>
      <c r="G13" s="18">
        <v>10</v>
      </c>
      <c r="H13" s="19" t="s">
        <v>91</v>
      </c>
    </row>
    <row r="14" spans="1:51">
      <c r="A14" s="104"/>
      <c r="B14" s="15">
        <v>13</v>
      </c>
      <c r="C14" s="16">
        <v>2</v>
      </c>
      <c r="D14" s="17" t="s">
        <v>26</v>
      </c>
      <c r="E14" s="18" t="s">
        <v>29</v>
      </c>
      <c r="F14" s="19">
        <v>0.5</v>
      </c>
      <c r="G14" s="18">
        <v>10</v>
      </c>
      <c r="H14" s="19" t="s">
        <v>91</v>
      </c>
    </row>
    <row r="15" spans="1:51">
      <c r="A15" s="104"/>
      <c r="B15" s="15">
        <v>14</v>
      </c>
      <c r="C15" s="16">
        <v>2</v>
      </c>
      <c r="D15" s="17" t="s">
        <v>27</v>
      </c>
      <c r="E15" s="18" t="s">
        <v>155</v>
      </c>
      <c r="F15" s="19">
        <v>10</v>
      </c>
      <c r="G15" s="18">
        <v>10</v>
      </c>
      <c r="H15" s="19" t="s">
        <v>91</v>
      </c>
    </row>
    <row r="16" spans="1:51">
      <c r="A16" s="104"/>
      <c r="B16" s="15">
        <v>15</v>
      </c>
      <c r="C16" s="16">
        <v>2</v>
      </c>
      <c r="D16" s="17" t="s">
        <v>28</v>
      </c>
      <c r="E16" s="18" t="s">
        <v>155</v>
      </c>
      <c r="F16" s="19">
        <v>5</v>
      </c>
      <c r="G16" s="18">
        <v>5</v>
      </c>
      <c r="H16" s="19" t="s">
        <v>91</v>
      </c>
    </row>
    <row r="17" spans="1:8" ht="30">
      <c r="A17" s="104"/>
      <c r="B17" s="15">
        <v>16</v>
      </c>
      <c r="C17" s="16">
        <v>2</v>
      </c>
      <c r="D17" s="17" t="s">
        <v>30</v>
      </c>
      <c r="E17" s="18" t="s">
        <v>157</v>
      </c>
      <c r="F17" s="19">
        <v>5</v>
      </c>
      <c r="G17" s="18" t="s">
        <v>95</v>
      </c>
      <c r="H17" s="19" t="s">
        <v>96</v>
      </c>
    </row>
    <row r="18" spans="1:8" ht="13.5" customHeight="1">
      <c r="A18" s="105" t="s">
        <v>31</v>
      </c>
      <c r="B18" s="20">
        <v>17</v>
      </c>
      <c r="C18" s="21">
        <v>3</v>
      </c>
      <c r="D18" s="22" t="s">
        <v>32</v>
      </c>
      <c r="E18" s="52" t="s">
        <v>14</v>
      </c>
      <c r="F18" s="23">
        <v>0.2</v>
      </c>
      <c r="G18" s="50">
        <v>8</v>
      </c>
      <c r="H18" s="51" t="s">
        <v>93</v>
      </c>
    </row>
    <row r="19" spans="1:8">
      <c r="A19" s="106"/>
      <c r="B19" s="20">
        <v>18</v>
      </c>
      <c r="C19" s="21">
        <v>3</v>
      </c>
      <c r="D19" s="22" t="s">
        <v>33</v>
      </c>
      <c r="E19" s="24" t="s">
        <v>159</v>
      </c>
      <c r="F19" s="25">
        <v>1</v>
      </c>
      <c r="G19" s="108">
        <v>15</v>
      </c>
      <c r="H19" s="111" t="s">
        <v>97</v>
      </c>
    </row>
    <row r="20" spans="1:8">
      <c r="A20" s="106"/>
      <c r="B20" s="20">
        <v>19</v>
      </c>
      <c r="C20" s="21">
        <v>3</v>
      </c>
      <c r="D20" s="22" t="s">
        <v>34</v>
      </c>
      <c r="E20" s="24" t="s">
        <v>151</v>
      </c>
      <c r="F20" s="25">
        <v>9</v>
      </c>
      <c r="G20" s="109"/>
      <c r="H20" s="112"/>
    </row>
    <row r="21" spans="1:8">
      <c r="A21" s="106"/>
      <c r="B21" s="20">
        <v>20</v>
      </c>
      <c r="C21" s="21">
        <v>3</v>
      </c>
      <c r="D21" s="22" t="s">
        <v>35</v>
      </c>
      <c r="E21" s="24" t="s">
        <v>151</v>
      </c>
      <c r="F21" s="25">
        <v>7</v>
      </c>
      <c r="G21" s="109"/>
      <c r="H21" s="112"/>
    </row>
    <row r="22" spans="1:8">
      <c r="A22" s="106"/>
      <c r="B22" s="20">
        <v>21</v>
      </c>
      <c r="C22" s="21">
        <v>3</v>
      </c>
      <c r="D22" s="22" t="s">
        <v>36</v>
      </c>
      <c r="E22" s="24" t="s">
        <v>151</v>
      </c>
      <c r="F22" s="25">
        <v>5</v>
      </c>
      <c r="G22" s="110"/>
      <c r="H22" s="113"/>
    </row>
    <row r="23" spans="1:8">
      <c r="A23" s="106"/>
      <c r="B23" s="20">
        <v>22</v>
      </c>
      <c r="C23" s="21">
        <v>3</v>
      </c>
      <c r="D23" s="26" t="s">
        <v>37</v>
      </c>
      <c r="E23" s="24" t="s">
        <v>151</v>
      </c>
      <c r="F23" s="25">
        <v>7</v>
      </c>
      <c r="G23" s="50">
        <v>14</v>
      </c>
      <c r="H23" s="51" t="s">
        <v>97</v>
      </c>
    </row>
    <row r="24" spans="1:8">
      <c r="A24" s="106"/>
      <c r="B24" s="20">
        <v>23</v>
      </c>
      <c r="C24" s="21">
        <v>3</v>
      </c>
      <c r="D24" s="26" t="s">
        <v>38</v>
      </c>
      <c r="E24" s="24" t="s">
        <v>149</v>
      </c>
      <c r="F24" s="25">
        <v>5</v>
      </c>
      <c r="G24" s="50">
        <v>5</v>
      </c>
      <c r="H24" s="51" t="s">
        <v>91</v>
      </c>
    </row>
    <row r="25" spans="1:8">
      <c r="A25" s="106"/>
      <c r="B25" s="20">
        <v>24</v>
      </c>
      <c r="C25" s="21">
        <v>3</v>
      </c>
      <c r="D25" s="26" t="s">
        <v>39</v>
      </c>
      <c r="E25" s="24" t="s">
        <v>151</v>
      </c>
      <c r="F25" s="25">
        <v>5</v>
      </c>
      <c r="G25" s="50" t="s">
        <v>95</v>
      </c>
      <c r="H25" s="51" t="s">
        <v>97</v>
      </c>
    </row>
    <row r="26" spans="1:8">
      <c r="A26" s="106"/>
      <c r="B26" s="20">
        <v>25</v>
      </c>
      <c r="C26" s="21">
        <v>3</v>
      </c>
      <c r="D26" s="26" t="s">
        <v>40</v>
      </c>
      <c r="E26" s="24" t="s">
        <v>151</v>
      </c>
      <c r="F26" s="25">
        <v>5</v>
      </c>
      <c r="G26" s="50" t="s">
        <v>95</v>
      </c>
      <c r="H26" s="51" t="s">
        <v>91</v>
      </c>
    </row>
    <row r="27" spans="1:8">
      <c r="A27" s="106"/>
      <c r="B27" s="20">
        <v>26</v>
      </c>
      <c r="C27" s="21">
        <v>3</v>
      </c>
      <c r="D27" s="27" t="s">
        <v>41</v>
      </c>
      <c r="E27" s="24" t="s">
        <v>161</v>
      </c>
      <c r="F27" s="25">
        <v>10</v>
      </c>
      <c r="G27" s="50" t="s">
        <v>95</v>
      </c>
      <c r="H27" s="51" t="s">
        <v>98</v>
      </c>
    </row>
    <row r="28" spans="1:8" ht="30">
      <c r="A28" s="106"/>
      <c r="B28" s="20">
        <v>27</v>
      </c>
      <c r="C28" s="21">
        <v>3</v>
      </c>
      <c r="D28" s="28" t="s">
        <v>42</v>
      </c>
      <c r="E28" s="29" t="s">
        <v>161</v>
      </c>
      <c r="F28" s="23">
        <v>30</v>
      </c>
      <c r="G28" s="108">
        <v>30</v>
      </c>
      <c r="H28" s="111" t="s">
        <v>98</v>
      </c>
    </row>
    <row r="29" spans="1:8" ht="30">
      <c r="A29" s="106"/>
      <c r="B29" s="20">
        <v>28</v>
      </c>
      <c r="C29" s="21">
        <v>3</v>
      </c>
      <c r="D29" s="28" t="s">
        <v>43</v>
      </c>
      <c r="E29" s="29" t="s">
        <v>161</v>
      </c>
      <c r="F29" s="23">
        <v>25</v>
      </c>
      <c r="G29" s="109"/>
      <c r="H29" s="112"/>
    </row>
    <row r="30" spans="1:8" ht="30">
      <c r="A30" s="106"/>
      <c r="B30" s="20">
        <v>29</v>
      </c>
      <c r="C30" s="21">
        <v>3</v>
      </c>
      <c r="D30" s="28" t="s">
        <v>44</v>
      </c>
      <c r="E30" s="29" t="s">
        <v>161</v>
      </c>
      <c r="F30" s="23">
        <v>20</v>
      </c>
      <c r="G30" s="109"/>
      <c r="H30" s="112"/>
    </row>
    <row r="31" spans="1:8" ht="30">
      <c r="A31" s="106"/>
      <c r="B31" s="20">
        <v>30</v>
      </c>
      <c r="C31" s="21">
        <v>3</v>
      </c>
      <c r="D31" s="28" t="s">
        <v>45</v>
      </c>
      <c r="E31" s="29" t="s">
        <v>161</v>
      </c>
      <c r="F31" s="23">
        <v>15</v>
      </c>
      <c r="G31" s="110"/>
      <c r="H31" s="113"/>
    </row>
    <row r="32" spans="1:8">
      <c r="A32" s="106"/>
      <c r="B32" s="20">
        <v>31</v>
      </c>
      <c r="C32" s="21">
        <v>3</v>
      </c>
      <c r="D32" s="26" t="s">
        <v>46</v>
      </c>
      <c r="E32" s="24" t="s">
        <v>149</v>
      </c>
      <c r="F32" s="25">
        <v>3</v>
      </c>
      <c r="G32" s="50">
        <v>3</v>
      </c>
      <c r="H32" s="51" t="s">
        <v>91</v>
      </c>
    </row>
    <row r="33" spans="1:8">
      <c r="A33" s="106"/>
      <c r="B33" s="20">
        <v>32</v>
      </c>
      <c r="C33" s="21">
        <v>3</v>
      </c>
      <c r="D33" s="26" t="s">
        <v>47</v>
      </c>
      <c r="E33" s="24" t="s">
        <v>149</v>
      </c>
      <c r="F33" s="25">
        <v>3</v>
      </c>
      <c r="G33" s="50">
        <v>3</v>
      </c>
      <c r="H33" s="51" t="s">
        <v>99</v>
      </c>
    </row>
    <row r="34" spans="1:8">
      <c r="A34" s="106"/>
      <c r="B34" s="20">
        <v>33</v>
      </c>
      <c r="C34" s="21">
        <v>3</v>
      </c>
      <c r="D34" s="26" t="s">
        <v>48</v>
      </c>
      <c r="E34" s="24" t="s">
        <v>149</v>
      </c>
      <c r="F34" s="25">
        <v>5</v>
      </c>
      <c r="G34" s="50">
        <v>5</v>
      </c>
      <c r="H34" s="51"/>
    </row>
    <row r="35" spans="1:8">
      <c r="A35" s="106"/>
      <c r="B35" s="20">
        <v>34</v>
      </c>
      <c r="C35" s="21">
        <v>3</v>
      </c>
      <c r="D35" s="26" t="s">
        <v>49</v>
      </c>
      <c r="E35" s="24" t="s">
        <v>149</v>
      </c>
      <c r="F35" s="25">
        <v>3</v>
      </c>
      <c r="G35" s="50">
        <v>3</v>
      </c>
      <c r="H35" s="51" t="s">
        <v>91</v>
      </c>
    </row>
    <row r="36" spans="1:8">
      <c r="A36" s="106"/>
      <c r="B36" s="20">
        <v>35</v>
      </c>
      <c r="C36" s="21">
        <v>3</v>
      </c>
      <c r="D36" s="26" t="s">
        <v>50</v>
      </c>
      <c r="E36" s="24" t="s">
        <v>153</v>
      </c>
      <c r="F36" s="25">
        <v>1</v>
      </c>
      <c r="G36" s="50" t="s">
        <v>95</v>
      </c>
      <c r="H36" s="51" t="s">
        <v>100</v>
      </c>
    </row>
    <row r="37" spans="1:8" ht="45">
      <c r="A37" s="106"/>
      <c r="B37" s="20">
        <v>36</v>
      </c>
      <c r="C37" s="21">
        <v>3</v>
      </c>
      <c r="D37" s="26" t="s">
        <v>51</v>
      </c>
      <c r="E37" s="54" t="s">
        <v>163</v>
      </c>
      <c r="F37" s="53">
        <v>5</v>
      </c>
      <c r="G37" s="50">
        <v>5</v>
      </c>
      <c r="H37" s="51" t="s">
        <v>95</v>
      </c>
    </row>
    <row r="38" spans="1:8">
      <c r="A38" s="106"/>
      <c r="B38" s="20">
        <v>37</v>
      </c>
      <c r="C38" s="21">
        <v>3</v>
      </c>
      <c r="D38" s="26" t="s">
        <v>52</v>
      </c>
      <c r="E38" s="24" t="s">
        <v>149</v>
      </c>
      <c r="F38" s="25">
        <v>3</v>
      </c>
      <c r="G38" s="50">
        <v>3</v>
      </c>
      <c r="H38" s="51" t="s">
        <v>91</v>
      </c>
    </row>
    <row r="39" spans="1:8">
      <c r="A39" s="106"/>
      <c r="B39" s="20">
        <v>38</v>
      </c>
      <c r="C39" s="21">
        <v>3</v>
      </c>
      <c r="D39" s="26" t="s">
        <v>53</v>
      </c>
      <c r="E39" s="24" t="s">
        <v>149</v>
      </c>
      <c r="F39" s="25">
        <v>3</v>
      </c>
      <c r="G39" s="50">
        <v>3</v>
      </c>
      <c r="H39" s="51" t="s">
        <v>91</v>
      </c>
    </row>
    <row r="40" spans="1:8">
      <c r="A40" s="106"/>
      <c r="B40" s="20">
        <v>39</v>
      </c>
      <c r="C40" s="21">
        <v>3</v>
      </c>
      <c r="D40" s="30" t="s">
        <v>54</v>
      </c>
      <c r="E40" s="29" t="s">
        <v>165</v>
      </c>
      <c r="F40" s="23">
        <v>0.5</v>
      </c>
      <c r="G40" s="50">
        <v>2</v>
      </c>
      <c r="H40" s="51" t="s">
        <v>91</v>
      </c>
    </row>
    <row r="41" spans="1:8">
      <c r="A41" s="106"/>
      <c r="B41" s="20">
        <v>40</v>
      </c>
      <c r="C41" s="21">
        <v>3</v>
      </c>
      <c r="D41" s="30" t="s">
        <v>55</v>
      </c>
      <c r="E41" s="29" t="s">
        <v>14</v>
      </c>
      <c r="F41" s="23">
        <v>0.5</v>
      </c>
      <c r="G41" s="50">
        <v>5</v>
      </c>
      <c r="H41" s="51" t="s">
        <v>97</v>
      </c>
    </row>
    <row r="42" spans="1:8" ht="30">
      <c r="A42" s="106"/>
      <c r="B42" s="20">
        <v>41</v>
      </c>
      <c r="C42" s="21">
        <v>3</v>
      </c>
      <c r="D42" s="30" t="s">
        <v>56</v>
      </c>
      <c r="E42" s="55" t="s">
        <v>149</v>
      </c>
      <c r="F42" s="56">
        <v>3</v>
      </c>
      <c r="G42" s="50">
        <v>3</v>
      </c>
      <c r="H42" s="51" t="s">
        <v>101</v>
      </c>
    </row>
    <row r="43" spans="1:8">
      <c r="A43" s="106"/>
      <c r="B43" s="20">
        <v>42</v>
      </c>
      <c r="C43" s="21">
        <v>3</v>
      </c>
      <c r="D43" s="30" t="s">
        <v>57</v>
      </c>
      <c r="E43" s="29" t="s">
        <v>149</v>
      </c>
      <c r="F43" s="23">
        <v>3</v>
      </c>
      <c r="G43" s="50">
        <v>3</v>
      </c>
      <c r="H43" s="51" t="s">
        <v>95</v>
      </c>
    </row>
    <row r="44" spans="1:8">
      <c r="A44" s="106"/>
      <c r="B44" s="20">
        <v>43</v>
      </c>
      <c r="C44" s="21">
        <v>3</v>
      </c>
      <c r="D44" s="30" t="s">
        <v>58</v>
      </c>
      <c r="E44" s="29" t="s">
        <v>151</v>
      </c>
      <c r="F44" s="23">
        <v>2</v>
      </c>
      <c r="G44" s="50" t="s">
        <v>95</v>
      </c>
      <c r="H44" s="51" t="s">
        <v>91</v>
      </c>
    </row>
    <row r="45" spans="1:8">
      <c r="A45" s="106"/>
      <c r="B45" s="20">
        <v>44</v>
      </c>
      <c r="C45" s="21">
        <v>3</v>
      </c>
      <c r="D45" s="30" t="s">
        <v>59</v>
      </c>
      <c r="E45" s="29" t="s">
        <v>166</v>
      </c>
      <c r="F45" s="23">
        <v>10</v>
      </c>
      <c r="G45" s="50" t="s">
        <v>95</v>
      </c>
      <c r="H45" s="51" t="s">
        <v>97</v>
      </c>
    </row>
    <row r="46" spans="1:8">
      <c r="A46" s="106"/>
      <c r="B46" s="20">
        <v>45</v>
      </c>
      <c r="C46" s="21">
        <v>3</v>
      </c>
      <c r="D46" s="30" t="s">
        <v>60</v>
      </c>
      <c r="E46" s="29" t="s">
        <v>149</v>
      </c>
      <c r="F46" s="23">
        <v>3</v>
      </c>
      <c r="G46" s="50">
        <v>3</v>
      </c>
      <c r="H46" s="51" t="s">
        <v>96</v>
      </c>
    </row>
    <row r="47" spans="1:8">
      <c r="A47" s="107"/>
      <c r="B47" s="20">
        <v>46</v>
      </c>
      <c r="C47" s="21">
        <v>3</v>
      </c>
      <c r="D47" s="30" t="s">
        <v>61</v>
      </c>
      <c r="E47" s="29" t="s">
        <v>149</v>
      </c>
      <c r="F47" s="23">
        <v>3</v>
      </c>
      <c r="G47" s="50">
        <v>3</v>
      </c>
      <c r="H47" s="51" t="s">
        <v>91</v>
      </c>
    </row>
    <row r="48" spans="1:8">
      <c r="A48" s="59" t="s">
        <v>147</v>
      </c>
    </row>
    <row r="49" spans="1:1">
      <c r="A49" t="s">
        <v>148</v>
      </c>
    </row>
    <row r="50" spans="1:1">
      <c r="A50" t="s">
        <v>152</v>
      </c>
    </row>
    <row r="51" spans="1:1">
      <c r="A51" t="s">
        <v>162</v>
      </c>
    </row>
    <row r="52" spans="1:1">
      <c r="A52" t="s">
        <v>160</v>
      </c>
    </row>
    <row r="53" spans="1:1">
      <c r="A53" t="s">
        <v>154</v>
      </c>
    </row>
    <row r="54" spans="1:1">
      <c r="A54" t="s">
        <v>150</v>
      </c>
    </row>
    <row r="55" spans="1:1">
      <c r="A55" t="s">
        <v>156</v>
      </c>
    </row>
    <row r="56" spans="1:1">
      <c r="A56" t="s">
        <v>158</v>
      </c>
    </row>
    <row r="57" spans="1:1">
      <c r="A57" t="s">
        <v>164</v>
      </c>
    </row>
    <row r="58" spans="1:1">
      <c r="A58" t="s">
        <v>167</v>
      </c>
    </row>
  </sheetData>
  <sheetProtection password="8A91" sheet="1" objects="1" scenarios="1"/>
  <customSheetViews>
    <customSheetView guid="{D0B4B354-A633-46FB-9118-BB5CE08B24B2}">
      <selection activeCell="E47" sqref="E47"/>
      <pageMargins left="0.511811024" right="0.511811024" top="0.78740157499999996" bottom="0.78740157499999996" header="0.31496062000000002" footer="0.31496062000000002"/>
      <pageSetup paperSize="9" orientation="portrait" horizontalDpi="4294967295" verticalDpi="4294967295" r:id="rId1"/>
    </customSheetView>
  </customSheetViews>
  <mergeCells count="7">
    <mergeCell ref="A2:A8"/>
    <mergeCell ref="A9:A17"/>
    <mergeCell ref="A18:A47"/>
    <mergeCell ref="G19:G22"/>
    <mergeCell ref="H19:H22"/>
    <mergeCell ref="G28:G31"/>
    <mergeCell ref="H28:H3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zoomScaleNormal="100" workbookViewId="0">
      <selection activeCell="F14" sqref="F14"/>
    </sheetView>
  </sheetViews>
  <sheetFormatPr defaultRowHeight="15"/>
  <cols>
    <col min="1" max="1" width="5.7109375" customWidth="1"/>
    <col min="2" max="2" width="67.7109375" customWidth="1"/>
    <col min="3" max="3" width="18.28515625" customWidth="1"/>
    <col min="4" max="4" width="22.42578125" customWidth="1"/>
    <col min="5" max="5" width="23.42578125" customWidth="1"/>
    <col min="6" max="6" width="34" style="59" customWidth="1"/>
  </cols>
  <sheetData>
    <row r="1" spans="1:6" ht="18.75">
      <c r="A1" s="114" t="s">
        <v>171</v>
      </c>
      <c r="B1" s="114"/>
      <c r="C1" s="114"/>
      <c r="D1" s="114"/>
      <c r="E1" s="114"/>
      <c r="F1" s="114"/>
    </row>
    <row r="3" spans="1:6" s="74" customFormat="1" ht="33" customHeight="1">
      <c r="A3" s="77" t="s">
        <v>13</v>
      </c>
      <c r="B3" s="77" t="s">
        <v>172</v>
      </c>
      <c r="C3" s="75" t="s">
        <v>174</v>
      </c>
      <c r="D3" s="75" t="s">
        <v>173</v>
      </c>
      <c r="E3" s="75" t="s">
        <v>175</v>
      </c>
      <c r="F3" s="75" t="s">
        <v>176</v>
      </c>
    </row>
    <row r="4" spans="1:6">
      <c r="A4" s="78">
        <f>Pontuação!C11</f>
        <v>0</v>
      </c>
      <c r="B4" s="78" t="e">
        <f>Pontuação!B11</f>
        <v>#N/A</v>
      </c>
      <c r="C4" s="76" t="e">
        <f>IF(Pontuação!H11-Pontuação!I11 &gt; 0,"Sim","")</f>
        <v>#N/A</v>
      </c>
      <c r="D4" s="76" t="str">
        <f>IF(ISBLANK(Pontuação!C11),"",IF(AND(NOT(ISBLANK(Pontuação!A11)), COUNTIF(Pontuação!$J$11:$J$50,Pontuação!J11) &lt;2 ), "Não","Sim"))</f>
        <v/>
      </c>
      <c r="E4" s="76" t="str">
        <f>IF(AND(NOT(ISBLANK(Pontuação!C11)),ISBLANK(Pontuação!A11)),"Sim","")</f>
        <v/>
      </c>
      <c r="F4" s="76" t="str">
        <f>IF(AND(NOT(ISBLANK(Pontuação!G11)),OR(ISBLANK(Pontuação!A11),ISBLANK(Pontuação!C11))),"Sim","")</f>
        <v/>
      </c>
    </row>
    <row r="5" spans="1:6">
      <c r="A5" s="78">
        <f>Pontuação!C12</f>
        <v>0</v>
      </c>
      <c r="B5" s="78" t="e">
        <f>Pontuação!B12</f>
        <v>#N/A</v>
      </c>
      <c r="C5" s="76" t="e">
        <f>IF(Pontuação!H12-Pontuação!I12 &gt; 0,"Sim","")</f>
        <v>#N/A</v>
      </c>
      <c r="D5" s="76" t="str">
        <f>IF(ISBLANK(Pontuação!C12),"",IF(AND(NOT(ISBLANK(Pontuação!A12)), COUNTIF(Pontuação!$J$11:$J$50,Pontuação!J12) &lt;2 ), "Não","Sim"))</f>
        <v/>
      </c>
      <c r="E5" s="76" t="str">
        <f>IF(AND(NOT(ISBLANK(Pontuação!C12)),ISBLANK(Pontuação!A12)),"Sim","")</f>
        <v/>
      </c>
      <c r="F5" s="76" t="str">
        <f>IF(AND(NOT(ISBLANK(Pontuação!G12)),OR(ISBLANK(Pontuação!A12),ISBLANK(Pontuação!C12))),"Sim","")</f>
        <v/>
      </c>
    </row>
    <row r="6" spans="1:6">
      <c r="A6" s="78">
        <f>Pontuação!C13</f>
        <v>0</v>
      </c>
      <c r="B6" s="78" t="e">
        <f>Pontuação!B13</f>
        <v>#N/A</v>
      </c>
      <c r="C6" s="76" t="e">
        <f>IF(Pontuação!H13-Pontuação!I13 &gt; 0,"Sim","")</f>
        <v>#N/A</v>
      </c>
      <c r="D6" s="76" t="str">
        <f>IF(ISBLANK(Pontuação!C13),"",IF(AND(NOT(ISBLANK(Pontuação!A13)), COUNTIF(Pontuação!$J$11:$J$50,Pontuação!J13) &lt;2 ), "Não","Sim"))</f>
        <v/>
      </c>
      <c r="E6" s="76" t="str">
        <f>IF(AND(NOT(ISBLANK(Pontuação!C13)),ISBLANK(Pontuação!A13)),"Sim","")</f>
        <v/>
      </c>
      <c r="F6" s="76" t="str">
        <f>IF(AND(NOT(ISBLANK(Pontuação!G13)),OR(ISBLANK(Pontuação!A13),ISBLANK(Pontuação!C13))),"Sim","")</f>
        <v/>
      </c>
    </row>
    <row r="7" spans="1:6">
      <c r="A7" s="78">
        <f>Pontuação!C14</f>
        <v>0</v>
      </c>
      <c r="B7" s="78" t="e">
        <f>Pontuação!B14</f>
        <v>#N/A</v>
      </c>
      <c r="C7" s="76" t="e">
        <f>IF(Pontuação!H14-Pontuação!I14 &gt; 0,"Sim","")</f>
        <v>#N/A</v>
      </c>
      <c r="D7" s="76" t="str">
        <f>IF(ISBLANK(Pontuação!C14),"",IF(AND(NOT(ISBLANK(Pontuação!A14)), COUNTIF(Pontuação!$J$11:$J$50,Pontuação!J14) &lt;2 ), "Não","Sim"))</f>
        <v/>
      </c>
      <c r="E7" s="76" t="str">
        <f>IF(AND(NOT(ISBLANK(Pontuação!C14)),ISBLANK(Pontuação!A14)),"Sim","")</f>
        <v/>
      </c>
      <c r="F7" s="76" t="str">
        <f>IF(AND(NOT(ISBLANK(Pontuação!G14)),OR(ISBLANK(Pontuação!A14),ISBLANK(Pontuação!C14))),"Sim","")</f>
        <v/>
      </c>
    </row>
    <row r="8" spans="1:6">
      <c r="A8" s="78">
        <f>Pontuação!C15</f>
        <v>0</v>
      </c>
      <c r="B8" s="78" t="e">
        <f>Pontuação!B15</f>
        <v>#N/A</v>
      </c>
      <c r="C8" s="76" t="e">
        <f>IF(Pontuação!H15-Pontuação!I15 &gt; 0,"Sim","")</f>
        <v>#N/A</v>
      </c>
      <c r="D8" s="76" t="str">
        <f>IF(ISBLANK(Pontuação!C15),"",IF(AND(NOT(ISBLANK(Pontuação!A15)), COUNTIF(Pontuação!$J$11:$J$50,Pontuação!J15) &lt;2 ), "Não","Sim"))</f>
        <v/>
      </c>
      <c r="E8" s="76" t="str">
        <f>IF(AND(NOT(ISBLANK(Pontuação!C15)),ISBLANK(Pontuação!A15)),"Sim","")</f>
        <v/>
      </c>
      <c r="F8" s="76" t="str">
        <f>IF(AND(NOT(ISBLANK(Pontuação!G15)),OR(ISBLANK(Pontuação!A15),ISBLANK(Pontuação!C15))),"Sim","")</f>
        <v/>
      </c>
    </row>
    <row r="9" spans="1:6">
      <c r="A9" s="78">
        <f>Pontuação!C16</f>
        <v>0</v>
      </c>
      <c r="B9" s="78" t="e">
        <f>Pontuação!B16</f>
        <v>#N/A</v>
      </c>
      <c r="C9" s="76" t="e">
        <f>IF(Pontuação!H16-Pontuação!I16 &gt; 0,"Sim","")</f>
        <v>#N/A</v>
      </c>
      <c r="D9" s="76" t="str">
        <f>IF(ISBLANK(Pontuação!C16),"",IF(AND(NOT(ISBLANK(Pontuação!A16)), COUNTIF(Pontuação!$J$11:$J$50,Pontuação!J16) &lt;2 ), "Não","Sim"))</f>
        <v/>
      </c>
      <c r="E9" s="76" t="str">
        <f>IF(AND(NOT(ISBLANK(Pontuação!C16)),ISBLANK(Pontuação!A16)),"Sim","")</f>
        <v/>
      </c>
      <c r="F9" s="76" t="str">
        <f>IF(AND(NOT(ISBLANK(Pontuação!G16)),OR(ISBLANK(Pontuação!A16),ISBLANK(Pontuação!C16))),"Sim","")</f>
        <v/>
      </c>
    </row>
    <row r="10" spans="1:6">
      <c r="A10" s="78">
        <f>Pontuação!C17</f>
        <v>0</v>
      </c>
      <c r="B10" s="78" t="e">
        <f>Pontuação!B17</f>
        <v>#N/A</v>
      </c>
      <c r="C10" s="76" t="e">
        <f>IF(Pontuação!H17-Pontuação!I17 &gt; 0,"Sim","")</f>
        <v>#N/A</v>
      </c>
      <c r="D10" s="76" t="str">
        <f>IF(ISBLANK(Pontuação!C17),"",IF(AND(NOT(ISBLANK(Pontuação!A17)), COUNTIF(Pontuação!$J$11:$J$50,Pontuação!J17) &lt;2 ), "Não","Sim"))</f>
        <v/>
      </c>
      <c r="E10" s="76" t="str">
        <f>IF(AND(NOT(ISBLANK(Pontuação!C17)),ISBLANK(Pontuação!A17)),"Sim","")</f>
        <v/>
      </c>
      <c r="F10" s="76" t="str">
        <f>IF(AND(NOT(ISBLANK(Pontuação!G17)),OR(ISBLANK(Pontuação!A17),ISBLANK(Pontuação!C17))),"Sim","")</f>
        <v/>
      </c>
    </row>
    <row r="11" spans="1:6">
      <c r="A11" s="78">
        <f>Pontuação!C18</f>
        <v>0</v>
      </c>
      <c r="B11" s="78" t="e">
        <f>Pontuação!B18</f>
        <v>#N/A</v>
      </c>
      <c r="C11" s="76" t="e">
        <f>IF(Pontuação!H18-Pontuação!I18 &gt; 0,"Sim","")</f>
        <v>#N/A</v>
      </c>
      <c r="D11" s="76" t="str">
        <f>IF(ISBLANK(Pontuação!C18),"",IF(AND(NOT(ISBLANK(Pontuação!A18)), COUNTIF(Pontuação!$J$11:$J$50,Pontuação!J18) &lt;2 ), "Não","Sim"))</f>
        <v/>
      </c>
      <c r="E11" s="76" t="str">
        <f>IF(AND(NOT(ISBLANK(Pontuação!C18)),ISBLANK(Pontuação!A18)),"Sim","")</f>
        <v/>
      </c>
      <c r="F11" s="76" t="str">
        <f>IF(AND(NOT(ISBLANK(Pontuação!G18)),OR(ISBLANK(Pontuação!A18),ISBLANK(Pontuação!C18))),"Sim","")</f>
        <v/>
      </c>
    </row>
    <row r="12" spans="1:6">
      <c r="A12" s="78">
        <f>Pontuação!C19</f>
        <v>0</v>
      </c>
      <c r="B12" s="78" t="e">
        <f>Pontuação!B19</f>
        <v>#N/A</v>
      </c>
      <c r="C12" s="76" t="e">
        <f>IF(Pontuação!H19-Pontuação!I19 &gt; 0,"Sim","")</f>
        <v>#N/A</v>
      </c>
      <c r="D12" s="76" t="str">
        <f>IF(ISBLANK(Pontuação!C19),"",IF(AND(NOT(ISBLANK(Pontuação!A19)), COUNTIF(Pontuação!$J$11:$J$50,Pontuação!J19) &lt;2 ), "Não","Sim"))</f>
        <v/>
      </c>
      <c r="E12" s="76" t="str">
        <f>IF(AND(NOT(ISBLANK(Pontuação!C19)),ISBLANK(Pontuação!A19)),"Sim","")</f>
        <v/>
      </c>
      <c r="F12" s="76" t="str">
        <f>IF(AND(NOT(ISBLANK(Pontuação!G19)),OR(ISBLANK(Pontuação!A19),ISBLANK(Pontuação!C19))),"Sim","")</f>
        <v/>
      </c>
    </row>
    <row r="13" spans="1:6">
      <c r="A13" s="78">
        <f>Pontuação!C20</f>
        <v>0</v>
      </c>
      <c r="B13" s="78" t="e">
        <f>Pontuação!B20</f>
        <v>#N/A</v>
      </c>
      <c r="C13" s="76" t="e">
        <f>IF(Pontuação!H20-Pontuação!I20 &gt; 0,"Sim","")</f>
        <v>#N/A</v>
      </c>
      <c r="D13" s="76" t="str">
        <f>IF(ISBLANK(Pontuação!C20),"",IF(AND(NOT(ISBLANK(Pontuação!A20)), COUNTIF(Pontuação!$J$11:$J$50,Pontuação!J20) &lt;2 ), "Não","Sim"))</f>
        <v/>
      </c>
      <c r="E13" s="76" t="str">
        <f>IF(AND(NOT(ISBLANK(Pontuação!C20)),ISBLANK(Pontuação!A20)),"Sim","")</f>
        <v/>
      </c>
      <c r="F13" s="76" t="str">
        <f>IF(AND(NOT(ISBLANK(Pontuação!G20)),OR(ISBLANK(Pontuação!A20),ISBLANK(Pontuação!C20))),"Sim","")</f>
        <v/>
      </c>
    </row>
    <row r="14" spans="1:6">
      <c r="A14" s="78">
        <f>Pontuação!C21</f>
        <v>0</v>
      </c>
      <c r="B14" s="78" t="e">
        <f>Pontuação!B21</f>
        <v>#N/A</v>
      </c>
      <c r="C14" s="76" t="e">
        <f>IF(Pontuação!H21-Pontuação!I21 &gt; 0,"Sim","")</f>
        <v>#N/A</v>
      </c>
      <c r="D14" s="76" t="str">
        <f>IF(ISBLANK(Pontuação!C21),"",IF(AND(NOT(ISBLANK(Pontuação!A21)), COUNTIF(Pontuação!$J$11:$J$50,Pontuação!J21) &lt;2 ), "Não","Sim"))</f>
        <v/>
      </c>
      <c r="E14" s="76" t="str">
        <f>IF(AND(NOT(ISBLANK(Pontuação!C21)),ISBLANK(Pontuação!A21)),"Sim","")</f>
        <v/>
      </c>
      <c r="F14" s="76" t="str">
        <f>IF(AND(NOT(ISBLANK(Pontuação!G21)),OR(ISBLANK(Pontuação!A21),ISBLANK(Pontuação!C21))),"Sim","")</f>
        <v/>
      </c>
    </row>
    <row r="15" spans="1:6">
      <c r="A15" s="78">
        <f>Pontuação!C22</f>
        <v>0</v>
      </c>
      <c r="B15" s="78" t="e">
        <f>Pontuação!B22</f>
        <v>#N/A</v>
      </c>
      <c r="C15" s="76" t="e">
        <f>IF(Pontuação!H22-Pontuação!I22 &gt; 0,"Sim","")</f>
        <v>#N/A</v>
      </c>
      <c r="D15" s="76" t="str">
        <f>IF(ISBLANK(Pontuação!C22),"",IF(AND(NOT(ISBLANK(Pontuação!A22)), COUNTIF(Pontuação!$J$11:$J$50,Pontuação!J22) &lt;2 ), "Não","Sim"))</f>
        <v/>
      </c>
      <c r="E15" s="76" t="str">
        <f>IF(AND(NOT(ISBLANK(Pontuação!C22)),ISBLANK(Pontuação!A22)),"Sim","")</f>
        <v/>
      </c>
      <c r="F15" s="76" t="str">
        <f>IF(AND(NOT(ISBLANK(Pontuação!G22)),OR(ISBLANK(Pontuação!A22),ISBLANK(Pontuação!C22))),"Sim","")</f>
        <v/>
      </c>
    </row>
    <row r="16" spans="1:6">
      <c r="A16" s="78">
        <f>Pontuação!C23</f>
        <v>0</v>
      </c>
      <c r="B16" s="78" t="e">
        <f>Pontuação!B23</f>
        <v>#N/A</v>
      </c>
      <c r="C16" s="76" t="e">
        <f>IF(Pontuação!H23-Pontuação!I23 &gt; 0,"Sim","")</f>
        <v>#N/A</v>
      </c>
      <c r="D16" s="76" t="str">
        <f>IF(ISBLANK(Pontuação!C23),"",IF(AND(NOT(ISBLANK(Pontuação!A23)), COUNTIF(Pontuação!$J$11:$J$50,Pontuação!J23) &lt;2 ), "Não","Sim"))</f>
        <v/>
      </c>
      <c r="E16" s="76" t="str">
        <f>IF(AND(NOT(ISBLANK(Pontuação!C23)),ISBLANK(Pontuação!A23)),"Sim","")</f>
        <v/>
      </c>
      <c r="F16" s="76" t="str">
        <f>IF(AND(NOT(ISBLANK(Pontuação!G23)),OR(ISBLANK(Pontuação!A23),ISBLANK(Pontuação!C23))),"Sim","")</f>
        <v/>
      </c>
    </row>
    <row r="17" spans="1:6">
      <c r="A17" s="78">
        <f>Pontuação!C24</f>
        <v>0</v>
      </c>
      <c r="B17" s="78" t="e">
        <f>Pontuação!B24</f>
        <v>#N/A</v>
      </c>
      <c r="C17" s="76" t="e">
        <f>IF(Pontuação!H24-Pontuação!I24 &gt; 0,"Sim","")</f>
        <v>#N/A</v>
      </c>
      <c r="D17" s="76" t="str">
        <f>IF(ISBLANK(Pontuação!C24),"",IF(AND(NOT(ISBLANK(Pontuação!A24)), COUNTIF(Pontuação!$J$11:$J$50,Pontuação!J24) &lt;2 ), "Não","Sim"))</f>
        <v/>
      </c>
      <c r="E17" s="76" t="str">
        <f>IF(AND(NOT(ISBLANK(Pontuação!C24)),ISBLANK(Pontuação!A24)),"Sim","")</f>
        <v/>
      </c>
      <c r="F17" s="76" t="str">
        <f>IF(AND(NOT(ISBLANK(Pontuação!G24)),OR(ISBLANK(Pontuação!A24),ISBLANK(Pontuação!C24))),"Sim","")</f>
        <v/>
      </c>
    </row>
    <row r="18" spans="1:6">
      <c r="A18" s="78">
        <f>Pontuação!C25</f>
        <v>0</v>
      </c>
      <c r="B18" s="78" t="e">
        <f>Pontuação!B25</f>
        <v>#N/A</v>
      </c>
      <c r="C18" s="76" t="e">
        <f>IF(Pontuação!H25-Pontuação!I25 &gt; 0,"Sim","")</f>
        <v>#N/A</v>
      </c>
      <c r="D18" s="76" t="str">
        <f>IF(ISBLANK(Pontuação!C25),"",IF(AND(NOT(ISBLANK(Pontuação!A25)), COUNTIF(Pontuação!$J$11:$J$50,Pontuação!J25) &lt;2 ), "Não","Sim"))</f>
        <v/>
      </c>
      <c r="E18" s="76" t="str">
        <f>IF(AND(NOT(ISBLANK(Pontuação!C25)),ISBLANK(Pontuação!A25)),"Sim","")</f>
        <v/>
      </c>
      <c r="F18" s="76" t="str">
        <f>IF(AND(NOT(ISBLANK(Pontuação!G25)),OR(ISBLANK(Pontuação!A25),ISBLANK(Pontuação!C25))),"Sim","")</f>
        <v/>
      </c>
    </row>
    <row r="19" spans="1:6">
      <c r="A19" s="78">
        <f>Pontuação!C26</f>
        <v>0</v>
      </c>
      <c r="B19" s="78" t="e">
        <f>Pontuação!B26</f>
        <v>#N/A</v>
      </c>
      <c r="C19" s="76" t="e">
        <f>IF(Pontuação!H26-Pontuação!I26 &gt; 0,"Sim","")</f>
        <v>#N/A</v>
      </c>
      <c r="D19" s="76" t="str">
        <f>IF(ISBLANK(Pontuação!C26),"",IF(AND(NOT(ISBLANK(Pontuação!A26)), COUNTIF(Pontuação!$J$11:$J$50,Pontuação!J26) &lt;2 ), "Não","Sim"))</f>
        <v/>
      </c>
      <c r="E19" s="76" t="str">
        <f>IF(AND(NOT(ISBLANK(Pontuação!C26)),ISBLANK(Pontuação!A26)),"Sim","")</f>
        <v/>
      </c>
      <c r="F19" s="76" t="str">
        <f>IF(AND(NOT(ISBLANK(Pontuação!G26)),OR(ISBLANK(Pontuação!A26),ISBLANK(Pontuação!C26))),"Sim","")</f>
        <v/>
      </c>
    </row>
    <row r="20" spans="1:6">
      <c r="A20" s="78">
        <f>Pontuação!C27</f>
        <v>0</v>
      </c>
      <c r="B20" s="78" t="e">
        <f>Pontuação!B27</f>
        <v>#N/A</v>
      </c>
      <c r="C20" s="76" t="e">
        <f>IF(Pontuação!H27-Pontuação!I27 &gt; 0,"Sim","")</f>
        <v>#N/A</v>
      </c>
      <c r="D20" s="76" t="str">
        <f>IF(ISBLANK(Pontuação!C27),"",IF(AND(NOT(ISBLANK(Pontuação!A27)), COUNTIF(Pontuação!$J$11:$J$50,Pontuação!J27) &lt;2 ), "Não","Sim"))</f>
        <v/>
      </c>
      <c r="E20" s="76" t="str">
        <f>IF(AND(NOT(ISBLANK(Pontuação!C27)),ISBLANK(Pontuação!A27)),"Sim","")</f>
        <v/>
      </c>
      <c r="F20" s="76" t="str">
        <f>IF(AND(NOT(ISBLANK(Pontuação!G27)),OR(ISBLANK(Pontuação!A27),ISBLANK(Pontuação!C27))),"Sim","")</f>
        <v/>
      </c>
    </row>
    <row r="21" spans="1:6">
      <c r="A21" s="78">
        <f>Pontuação!C28</f>
        <v>0</v>
      </c>
      <c r="B21" s="78" t="e">
        <f>Pontuação!B28</f>
        <v>#N/A</v>
      </c>
      <c r="C21" s="76" t="e">
        <f>IF(Pontuação!H28-Pontuação!I28 &gt; 0,"Sim","")</f>
        <v>#N/A</v>
      </c>
      <c r="D21" s="76" t="str">
        <f>IF(ISBLANK(Pontuação!C28),"",IF(AND(NOT(ISBLANK(Pontuação!A28)), COUNTIF(Pontuação!$J$11:$J$50,Pontuação!J28) &lt;2 ), "Não","Sim"))</f>
        <v/>
      </c>
      <c r="E21" s="76" t="str">
        <f>IF(AND(NOT(ISBLANK(Pontuação!C28)),ISBLANK(Pontuação!A28)),"Sim","")</f>
        <v/>
      </c>
      <c r="F21" s="76" t="str">
        <f>IF(AND(NOT(ISBLANK(Pontuação!G28)),OR(ISBLANK(Pontuação!A28),ISBLANK(Pontuação!C28))),"Sim","")</f>
        <v/>
      </c>
    </row>
    <row r="22" spans="1:6">
      <c r="A22" s="78">
        <f>Pontuação!C29</f>
        <v>0</v>
      </c>
      <c r="B22" s="78" t="e">
        <f>Pontuação!B29</f>
        <v>#N/A</v>
      </c>
      <c r="C22" s="76" t="e">
        <f>IF(Pontuação!H29-Pontuação!I29 &gt; 0,"Sim","")</f>
        <v>#N/A</v>
      </c>
      <c r="D22" s="76" t="str">
        <f>IF(ISBLANK(Pontuação!C29),"",IF(AND(NOT(ISBLANK(Pontuação!A29)), COUNTIF(Pontuação!$J$11:$J$50,Pontuação!J29) &lt;2 ), "Não","Sim"))</f>
        <v/>
      </c>
      <c r="E22" s="76" t="str">
        <f>IF(AND(NOT(ISBLANK(Pontuação!C29)),ISBLANK(Pontuação!A29)),"Sim","")</f>
        <v/>
      </c>
      <c r="F22" s="76" t="str">
        <f>IF(AND(NOT(ISBLANK(Pontuação!G29)),OR(ISBLANK(Pontuação!A29),ISBLANK(Pontuação!C29))),"Sim","")</f>
        <v/>
      </c>
    </row>
    <row r="23" spans="1:6">
      <c r="A23" s="78">
        <f>Pontuação!C30</f>
        <v>0</v>
      </c>
      <c r="B23" s="78" t="e">
        <f>Pontuação!B30</f>
        <v>#N/A</v>
      </c>
      <c r="C23" s="76" t="e">
        <f>IF(Pontuação!H30-Pontuação!I30 &gt; 0,"Sim","")</f>
        <v>#N/A</v>
      </c>
      <c r="D23" s="76" t="str">
        <f>IF(ISBLANK(Pontuação!C30),"",IF(AND(NOT(ISBLANK(Pontuação!A30)), COUNTIF(Pontuação!$J$11:$J$50,Pontuação!J30) &lt;2 ), "Não","Sim"))</f>
        <v/>
      </c>
      <c r="E23" s="76" t="str">
        <f>IF(AND(NOT(ISBLANK(Pontuação!C30)),ISBLANK(Pontuação!A30)),"Sim","")</f>
        <v/>
      </c>
      <c r="F23" s="76" t="str">
        <f>IF(AND(NOT(ISBLANK(Pontuação!G30)),OR(ISBLANK(Pontuação!A30),ISBLANK(Pontuação!C30))),"Sim","")</f>
        <v/>
      </c>
    </row>
    <row r="24" spans="1:6">
      <c r="A24" s="78">
        <f>Pontuação!C31</f>
        <v>0</v>
      </c>
      <c r="B24" s="78" t="e">
        <f>Pontuação!B31</f>
        <v>#N/A</v>
      </c>
      <c r="C24" s="76" t="e">
        <f>IF(Pontuação!H31-Pontuação!I31 &gt; 0,"Sim","")</f>
        <v>#N/A</v>
      </c>
      <c r="D24" s="76" t="str">
        <f>IF(ISBLANK(Pontuação!C31),"",IF(AND(NOT(ISBLANK(Pontuação!A31)), COUNTIF(Pontuação!$J$11:$J$50,Pontuação!J31) &lt;2 ), "Não","Sim"))</f>
        <v/>
      </c>
      <c r="E24" s="76" t="str">
        <f>IF(AND(NOT(ISBLANK(Pontuação!C31)),ISBLANK(Pontuação!A31)),"Sim","")</f>
        <v/>
      </c>
      <c r="F24" s="76" t="str">
        <f>IF(AND(NOT(ISBLANK(Pontuação!G31)),OR(ISBLANK(Pontuação!A31),ISBLANK(Pontuação!C31))),"Sim","")</f>
        <v/>
      </c>
    </row>
    <row r="25" spans="1:6">
      <c r="A25" s="78">
        <f>Pontuação!C32</f>
        <v>0</v>
      </c>
      <c r="B25" s="78" t="e">
        <f>Pontuação!B32</f>
        <v>#N/A</v>
      </c>
      <c r="C25" s="76" t="e">
        <f>IF(Pontuação!H32-Pontuação!I32 &gt; 0,"Sim","")</f>
        <v>#N/A</v>
      </c>
      <c r="D25" s="76" t="str">
        <f>IF(ISBLANK(Pontuação!C32),"",IF(AND(NOT(ISBLANK(Pontuação!A32)), COUNTIF(Pontuação!$J$11:$J$50,Pontuação!J32) &lt;2 ), "Não","Sim"))</f>
        <v/>
      </c>
      <c r="E25" s="76" t="str">
        <f>IF(AND(NOT(ISBLANK(Pontuação!C32)),ISBLANK(Pontuação!A32)),"Sim","")</f>
        <v/>
      </c>
      <c r="F25" s="76" t="str">
        <f>IF(AND(NOT(ISBLANK(Pontuação!G32)),OR(ISBLANK(Pontuação!A32),ISBLANK(Pontuação!C32))),"Sim","")</f>
        <v/>
      </c>
    </row>
    <row r="26" spans="1:6">
      <c r="A26" s="78">
        <f>Pontuação!C33</f>
        <v>0</v>
      </c>
      <c r="B26" s="78" t="e">
        <f>Pontuação!B33</f>
        <v>#N/A</v>
      </c>
      <c r="C26" s="76" t="e">
        <f>IF(Pontuação!H33-Pontuação!I33 &gt; 0,"Sim","")</f>
        <v>#N/A</v>
      </c>
      <c r="D26" s="76" t="str">
        <f>IF(ISBLANK(Pontuação!C33),"",IF(AND(NOT(ISBLANK(Pontuação!A33)), COUNTIF(Pontuação!$J$11:$J$50,Pontuação!J33) &lt;2 ), "Não","Sim"))</f>
        <v/>
      </c>
      <c r="E26" s="76" t="str">
        <f>IF(AND(NOT(ISBLANK(Pontuação!C33)),ISBLANK(Pontuação!A33)),"Sim","")</f>
        <v/>
      </c>
      <c r="F26" s="76" t="str">
        <f>IF(AND(NOT(ISBLANK(Pontuação!G33)),OR(ISBLANK(Pontuação!A33),ISBLANK(Pontuação!C33))),"Sim","")</f>
        <v/>
      </c>
    </row>
    <row r="27" spans="1:6">
      <c r="A27" s="78">
        <f>Pontuação!C34</f>
        <v>0</v>
      </c>
      <c r="B27" s="78" t="e">
        <f>Pontuação!B34</f>
        <v>#N/A</v>
      </c>
      <c r="C27" s="76" t="e">
        <f>IF(Pontuação!H34-Pontuação!I34 &gt; 0,"Sim","")</f>
        <v>#N/A</v>
      </c>
      <c r="D27" s="76" t="str">
        <f>IF(ISBLANK(Pontuação!C34),"",IF(AND(NOT(ISBLANK(Pontuação!A34)), COUNTIF(Pontuação!$J$11:$J$50,Pontuação!J34) &lt;2 ), "Não","Sim"))</f>
        <v/>
      </c>
      <c r="E27" s="76" t="str">
        <f>IF(AND(NOT(ISBLANK(Pontuação!C34)),ISBLANK(Pontuação!A34)),"Sim","")</f>
        <v/>
      </c>
      <c r="F27" s="76" t="str">
        <f>IF(AND(NOT(ISBLANK(Pontuação!G34)),OR(ISBLANK(Pontuação!A34),ISBLANK(Pontuação!C34))),"Sim","")</f>
        <v/>
      </c>
    </row>
    <row r="28" spans="1:6">
      <c r="A28" s="78">
        <f>Pontuação!C35</f>
        <v>0</v>
      </c>
      <c r="B28" s="78" t="e">
        <f>Pontuação!B35</f>
        <v>#N/A</v>
      </c>
      <c r="C28" s="76" t="e">
        <f>IF(Pontuação!H35-Pontuação!I35 &gt; 0,"Sim","")</f>
        <v>#N/A</v>
      </c>
      <c r="D28" s="76" t="str">
        <f>IF(ISBLANK(Pontuação!C35),"",IF(AND(NOT(ISBLANK(Pontuação!A35)), COUNTIF(Pontuação!$J$11:$J$50,Pontuação!J35) &lt;2 ), "Não","Sim"))</f>
        <v/>
      </c>
      <c r="E28" s="76" t="str">
        <f>IF(AND(NOT(ISBLANK(Pontuação!C35)),ISBLANK(Pontuação!A35)),"Sim","")</f>
        <v/>
      </c>
      <c r="F28" s="76" t="str">
        <f>IF(AND(NOT(ISBLANK(Pontuação!G35)),OR(ISBLANK(Pontuação!A35),ISBLANK(Pontuação!C35))),"Sim","")</f>
        <v/>
      </c>
    </row>
    <row r="29" spans="1:6">
      <c r="A29" s="78">
        <f>Pontuação!C36</f>
        <v>0</v>
      </c>
      <c r="B29" s="78" t="e">
        <f>Pontuação!B36</f>
        <v>#N/A</v>
      </c>
      <c r="C29" s="76" t="e">
        <f>IF(Pontuação!H36-Pontuação!I36 &gt; 0,"Sim","")</f>
        <v>#N/A</v>
      </c>
      <c r="D29" s="76" t="str">
        <f>IF(ISBLANK(Pontuação!C36),"",IF(AND(NOT(ISBLANK(Pontuação!A36)), COUNTIF(Pontuação!$J$11:$J$50,Pontuação!J36) &lt;2 ), "Não","Sim"))</f>
        <v/>
      </c>
      <c r="E29" s="76" t="str">
        <f>IF(AND(NOT(ISBLANK(Pontuação!C36)),ISBLANK(Pontuação!A36)),"Sim","")</f>
        <v/>
      </c>
      <c r="F29" s="76" t="str">
        <f>IF(AND(NOT(ISBLANK(Pontuação!G36)),OR(ISBLANK(Pontuação!A36),ISBLANK(Pontuação!C36))),"Sim","")</f>
        <v/>
      </c>
    </row>
    <row r="30" spans="1:6">
      <c r="A30" s="78">
        <f>Pontuação!C37</f>
        <v>0</v>
      </c>
      <c r="B30" s="78" t="e">
        <f>Pontuação!B37</f>
        <v>#N/A</v>
      </c>
      <c r="C30" s="76" t="e">
        <f>IF(Pontuação!H37-Pontuação!I37 &gt; 0,"Sim","")</f>
        <v>#N/A</v>
      </c>
      <c r="D30" s="76" t="str">
        <f>IF(ISBLANK(Pontuação!C37),"",IF(AND(NOT(ISBLANK(Pontuação!A37)), COUNTIF(Pontuação!$J$11:$J$50,Pontuação!J37) &lt;2 ), "Não","Sim"))</f>
        <v/>
      </c>
      <c r="E30" s="76" t="str">
        <f>IF(AND(NOT(ISBLANK(Pontuação!C37)),ISBLANK(Pontuação!A37)),"Sim","")</f>
        <v/>
      </c>
      <c r="F30" s="76" t="str">
        <f>IF(AND(NOT(ISBLANK(Pontuação!G37)),OR(ISBLANK(Pontuação!A37),ISBLANK(Pontuação!C37))),"Sim","")</f>
        <v/>
      </c>
    </row>
    <row r="31" spans="1:6">
      <c r="A31" s="78">
        <f>Pontuação!C38</f>
        <v>0</v>
      </c>
      <c r="B31" s="78" t="e">
        <f>Pontuação!B38</f>
        <v>#N/A</v>
      </c>
      <c r="C31" s="76" t="e">
        <f>IF(Pontuação!H38-Pontuação!I38 &gt; 0,"Sim","")</f>
        <v>#N/A</v>
      </c>
      <c r="D31" s="76" t="str">
        <f>IF(ISBLANK(Pontuação!C38),"",IF(AND(NOT(ISBLANK(Pontuação!A38)), COUNTIF(Pontuação!$J$11:$J$50,Pontuação!J38) &lt;2 ), "Não","Sim"))</f>
        <v/>
      </c>
      <c r="E31" s="76" t="str">
        <f>IF(AND(NOT(ISBLANK(Pontuação!C38)),ISBLANK(Pontuação!A38)),"Sim","")</f>
        <v/>
      </c>
      <c r="F31" s="76" t="str">
        <f>IF(AND(NOT(ISBLANK(Pontuação!G38)),OR(ISBLANK(Pontuação!A38),ISBLANK(Pontuação!C38))),"Sim","")</f>
        <v/>
      </c>
    </row>
    <row r="32" spans="1:6">
      <c r="A32" s="78">
        <f>Pontuação!C39</f>
        <v>0</v>
      </c>
      <c r="B32" s="78" t="e">
        <f>Pontuação!B39</f>
        <v>#N/A</v>
      </c>
      <c r="C32" s="76" t="e">
        <f>IF(Pontuação!H39-Pontuação!I39 &gt; 0,"Sim","")</f>
        <v>#N/A</v>
      </c>
      <c r="D32" s="76" t="str">
        <f>IF(ISBLANK(Pontuação!C39),"",IF(AND(NOT(ISBLANK(Pontuação!A39)), COUNTIF(Pontuação!$J$11:$J$50,Pontuação!J39) &lt;2 ), "Não","Sim"))</f>
        <v/>
      </c>
      <c r="E32" s="76" t="str">
        <f>IF(AND(NOT(ISBLANK(Pontuação!C39)),ISBLANK(Pontuação!A39)),"Sim","")</f>
        <v/>
      </c>
      <c r="F32" s="76" t="str">
        <f>IF(AND(NOT(ISBLANK(Pontuação!G39)),OR(ISBLANK(Pontuação!A39),ISBLANK(Pontuação!C39))),"Sim","")</f>
        <v/>
      </c>
    </row>
    <row r="33" spans="1:6">
      <c r="A33" s="78">
        <f>Pontuação!C40</f>
        <v>0</v>
      </c>
      <c r="B33" s="78" t="e">
        <f>Pontuação!B40</f>
        <v>#N/A</v>
      </c>
      <c r="C33" s="76" t="e">
        <f>IF(Pontuação!H40-Pontuação!I40 &gt; 0,"Sim","")</f>
        <v>#N/A</v>
      </c>
      <c r="D33" s="76" t="str">
        <f>IF(ISBLANK(Pontuação!C40),"",IF(AND(NOT(ISBLANK(Pontuação!A40)), COUNTIF(Pontuação!$J$11:$J$50,Pontuação!J40) &lt;2 ), "Não","Sim"))</f>
        <v/>
      </c>
      <c r="E33" s="76" t="str">
        <f>IF(AND(NOT(ISBLANK(Pontuação!C40)),ISBLANK(Pontuação!A40)),"Sim","")</f>
        <v/>
      </c>
      <c r="F33" s="76" t="str">
        <f>IF(AND(NOT(ISBLANK(Pontuação!G40)),OR(ISBLANK(Pontuação!A40),ISBLANK(Pontuação!C40))),"Sim","")</f>
        <v/>
      </c>
    </row>
    <row r="34" spans="1:6">
      <c r="A34" s="78">
        <f>Pontuação!C41</f>
        <v>0</v>
      </c>
      <c r="B34" s="78" t="e">
        <f>Pontuação!B41</f>
        <v>#N/A</v>
      </c>
      <c r="C34" s="76" t="e">
        <f>IF(Pontuação!H41-Pontuação!I41 &gt; 0,"Sim","")</f>
        <v>#N/A</v>
      </c>
      <c r="D34" s="76" t="str">
        <f>IF(ISBLANK(Pontuação!C41),"",IF(AND(NOT(ISBLANK(Pontuação!A41)), COUNTIF(Pontuação!$J$11:$J$50,Pontuação!J41) &lt;2 ), "Não","Sim"))</f>
        <v/>
      </c>
      <c r="E34" s="76" t="str">
        <f>IF(AND(NOT(ISBLANK(Pontuação!C41)),ISBLANK(Pontuação!A41)),"Sim","")</f>
        <v/>
      </c>
      <c r="F34" s="76" t="str">
        <f>IF(AND(NOT(ISBLANK(Pontuação!G41)),OR(ISBLANK(Pontuação!A41),ISBLANK(Pontuação!C41))),"Sim","")</f>
        <v/>
      </c>
    </row>
    <row r="35" spans="1:6">
      <c r="A35" s="78">
        <f>Pontuação!C42</f>
        <v>0</v>
      </c>
      <c r="B35" s="78" t="e">
        <f>Pontuação!B42</f>
        <v>#N/A</v>
      </c>
      <c r="C35" s="76" t="e">
        <f>IF(Pontuação!H42-Pontuação!I42 &gt; 0,"Sim","")</f>
        <v>#N/A</v>
      </c>
      <c r="D35" s="76" t="str">
        <f>IF(ISBLANK(Pontuação!C42),"",IF(AND(NOT(ISBLANK(Pontuação!A42)), COUNTIF(Pontuação!$J$11:$J$50,Pontuação!J42) &lt;2 ), "Não","Sim"))</f>
        <v/>
      </c>
      <c r="E35" s="76" t="str">
        <f>IF(AND(NOT(ISBLANK(Pontuação!C42)),ISBLANK(Pontuação!A42)),"Sim","")</f>
        <v/>
      </c>
      <c r="F35" s="76" t="str">
        <f>IF(AND(NOT(ISBLANK(Pontuação!G42)),OR(ISBLANK(Pontuação!A42),ISBLANK(Pontuação!C42))),"Sim","")</f>
        <v/>
      </c>
    </row>
    <row r="36" spans="1:6">
      <c r="A36" s="78">
        <f>Pontuação!C43</f>
        <v>0</v>
      </c>
      <c r="B36" s="78" t="e">
        <f>Pontuação!B43</f>
        <v>#N/A</v>
      </c>
      <c r="C36" s="76" t="e">
        <f>IF(Pontuação!H43-Pontuação!I43 &gt; 0,"Sim","")</f>
        <v>#N/A</v>
      </c>
      <c r="D36" s="76" t="str">
        <f>IF(ISBLANK(Pontuação!C43),"",IF(AND(NOT(ISBLANK(Pontuação!A43)), COUNTIF(Pontuação!$J$11:$J$50,Pontuação!J43) &lt;2 ), "Não","Sim"))</f>
        <v/>
      </c>
      <c r="E36" s="76" t="str">
        <f>IF(AND(NOT(ISBLANK(Pontuação!C43)),ISBLANK(Pontuação!A43)),"Sim","")</f>
        <v/>
      </c>
      <c r="F36" s="76" t="str">
        <f>IF(AND(NOT(ISBLANK(Pontuação!G43)),OR(ISBLANK(Pontuação!A43),ISBLANK(Pontuação!C43))),"Sim","")</f>
        <v/>
      </c>
    </row>
    <row r="37" spans="1:6">
      <c r="A37" s="78">
        <f>Pontuação!C44</f>
        <v>0</v>
      </c>
      <c r="B37" s="78" t="e">
        <f>Pontuação!B44</f>
        <v>#N/A</v>
      </c>
      <c r="C37" s="76" t="e">
        <f>IF(Pontuação!H44-Pontuação!I44 &gt; 0,"Sim","")</f>
        <v>#N/A</v>
      </c>
      <c r="D37" s="76" t="str">
        <f>IF(ISBLANK(Pontuação!C44),"",IF(AND(NOT(ISBLANK(Pontuação!A44)), COUNTIF(Pontuação!$J$11:$J$50,Pontuação!J44) &lt;2 ), "Não","Sim"))</f>
        <v/>
      </c>
      <c r="E37" s="76" t="str">
        <f>IF(AND(NOT(ISBLANK(Pontuação!C44)),ISBLANK(Pontuação!A44)),"Sim","")</f>
        <v/>
      </c>
      <c r="F37" s="76" t="str">
        <f>IF(AND(NOT(ISBLANK(Pontuação!G44)),OR(ISBLANK(Pontuação!A44),ISBLANK(Pontuação!C44))),"Sim","")</f>
        <v/>
      </c>
    </row>
    <row r="38" spans="1:6">
      <c r="A38" s="78">
        <f>Pontuação!C45</f>
        <v>0</v>
      </c>
      <c r="B38" s="78" t="e">
        <f>Pontuação!B45</f>
        <v>#N/A</v>
      </c>
      <c r="C38" s="76" t="e">
        <f>IF(Pontuação!H45-Pontuação!I45 &gt; 0,"Sim","")</f>
        <v>#N/A</v>
      </c>
      <c r="D38" s="76" t="str">
        <f>IF(ISBLANK(Pontuação!C45),"",IF(AND(NOT(ISBLANK(Pontuação!A45)), COUNTIF(Pontuação!$J$11:$J$50,Pontuação!J45) &lt;2 ), "Não","Sim"))</f>
        <v/>
      </c>
      <c r="E38" s="76" t="str">
        <f>IF(AND(NOT(ISBLANK(Pontuação!C45)),ISBLANK(Pontuação!A45)),"Sim","")</f>
        <v/>
      </c>
      <c r="F38" s="76" t="str">
        <f>IF(AND(NOT(ISBLANK(Pontuação!G45)),OR(ISBLANK(Pontuação!A45),ISBLANK(Pontuação!C45))),"Sim","")</f>
        <v/>
      </c>
    </row>
    <row r="39" spans="1:6">
      <c r="A39" s="78">
        <f>Pontuação!C46</f>
        <v>0</v>
      </c>
      <c r="B39" s="78" t="e">
        <f>Pontuação!B46</f>
        <v>#N/A</v>
      </c>
      <c r="C39" s="76" t="e">
        <f>IF(Pontuação!H46-Pontuação!I46 &gt; 0,"Sim","")</f>
        <v>#N/A</v>
      </c>
      <c r="D39" s="76" t="str">
        <f>IF(ISBLANK(Pontuação!C46),"",IF(AND(NOT(ISBLANK(Pontuação!A46)), COUNTIF(Pontuação!$J$11:$J$50,Pontuação!J46) &lt;2 ), "Não","Sim"))</f>
        <v/>
      </c>
      <c r="E39" s="76" t="str">
        <f>IF(AND(NOT(ISBLANK(Pontuação!C46)),ISBLANK(Pontuação!A46)),"Sim","")</f>
        <v/>
      </c>
      <c r="F39" s="76" t="str">
        <f>IF(AND(NOT(ISBLANK(Pontuação!G46)),OR(ISBLANK(Pontuação!A46),ISBLANK(Pontuação!C46))),"Sim","")</f>
        <v/>
      </c>
    </row>
    <row r="40" spans="1:6">
      <c r="A40" s="78">
        <f>Pontuação!C47</f>
        <v>0</v>
      </c>
      <c r="B40" s="78" t="e">
        <f>Pontuação!B47</f>
        <v>#N/A</v>
      </c>
      <c r="C40" s="76" t="e">
        <f>IF(Pontuação!H47-Pontuação!I47 &gt; 0,"Sim","")</f>
        <v>#N/A</v>
      </c>
      <c r="D40" s="76" t="str">
        <f>IF(ISBLANK(Pontuação!C47),"",IF(AND(NOT(ISBLANK(Pontuação!A47)), COUNTIF(Pontuação!$J$11:$J$50,Pontuação!J47) &lt;2 ), "Não","Sim"))</f>
        <v/>
      </c>
      <c r="E40" s="76" t="str">
        <f>IF(AND(NOT(ISBLANK(Pontuação!C47)),ISBLANK(Pontuação!A47)),"Sim","")</f>
        <v/>
      </c>
      <c r="F40" s="76" t="str">
        <f>IF(AND(NOT(ISBLANK(Pontuação!G47)),OR(ISBLANK(Pontuação!A47),ISBLANK(Pontuação!C47))),"Sim","")</f>
        <v/>
      </c>
    </row>
    <row r="41" spans="1:6">
      <c r="A41" s="78">
        <f>Pontuação!C48</f>
        <v>0</v>
      </c>
      <c r="B41" s="78" t="e">
        <f>Pontuação!B48</f>
        <v>#N/A</v>
      </c>
      <c r="C41" s="76" t="e">
        <f>IF(Pontuação!H48-Pontuação!I48 &gt; 0,"Sim","")</f>
        <v>#N/A</v>
      </c>
      <c r="D41" s="76" t="str">
        <f>IF(ISBLANK(Pontuação!C48),"",IF(AND(NOT(ISBLANK(Pontuação!A48)), COUNTIF(Pontuação!$J$11:$J$50,Pontuação!J48) &lt;2 ), "Não","Sim"))</f>
        <v/>
      </c>
      <c r="E41" s="76" t="str">
        <f>IF(AND(NOT(ISBLANK(Pontuação!C48)),ISBLANK(Pontuação!A48)),"Sim","")</f>
        <v/>
      </c>
      <c r="F41" s="76" t="str">
        <f>IF(AND(NOT(ISBLANK(Pontuação!G48)),OR(ISBLANK(Pontuação!A48),ISBLANK(Pontuação!C48))),"Sim","")</f>
        <v/>
      </c>
    </row>
    <row r="42" spans="1:6">
      <c r="A42" s="78">
        <f>Pontuação!C49</f>
        <v>0</v>
      </c>
      <c r="B42" s="78" t="e">
        <f>Pontuação!B49</f>
        <v>#N/A</v>
      </c>
      <c r="C42" s="76" t="e">
        <f>IF(Pontuação!H49-Pontuação!I49 &gt; 0,"Sim","")</f>
        <v>#N/A</v>
      </c>
      <c r="D42" s="76" t="str">
        <f>IF(ISBLANK(Pontuação!C49),"",IF(AND(NOT(ISBLANK(Pontuação!A49)), COUNTIF(Pontuação!$J$11:$J$50,Pontuação!J49) &lt;2 ), "Não","Sim"))</f>
        <v/>
      </c>
      <c r="E42" s="76" t="str">
        <f>IF(AND(NOT(ISBLANK(Pontuação!C49)),ISBLANK(Pontuação!A49)),"Sim","")</f>
        <v/>
      </c>
      <c r="F42" s="76" t="str">
        <f>IF(AND(NOT(ISBLANK(Pontuação!G49)),OR(ISBLANK(Pontuação!A49),ISBLANK(Pontuação!C49))),"Sim","")</f>
        <v/>
      </c>
    </row>
    <row r="43" spans="1:6">
      <c r="A43" s="78">
        <f>Pontuação!C50</f>
        <v>0</v>
      </c>
      <c r="B43" s="78" t="e">
        <f>Pontuação!B50</f>
        <v>#N/A</v>
      </c>
      <c r="C43" s="76" t="e">
        <f>IF(Pontuação!H50-Pontuação!I50 &gt; 0,"Sim","")</f>
        <v>#N/A</v>
      </c>
      <c r="D43" s="76" t="str">
        <f>IF(ISBLANK(Pontuação!C50),"",IF(AND(NOT(ISBLANK(Pontuação!A50)), COUNTIF(Pontuação!$J$11:$J$50,Pontuação!J50) &lt;2 ), "Não","Sim"))</f>
        <v/>
      </c>
      <c r="E43" s="76" t="str">
        <f>IF(AND(NOT(ISBLANK(Pontuação!C50)),ISBLANK(Pontuação!A50)),"Sim","")</f>
        <v/>
      </c>
      <c r="F43" s="76" t="str">
        <f>IF(AND(NOT(ISBLANK(Pontuação!G50)),OR(ISBLANK(Pontuação!A50),ISBLANK(Pontuação!C50))),"Sim","")</f>
        <v/>
      </c>
    </row>
  </sheetData>
  <sheetProtection password="8A91" sheet="1" objects="1" scenarios="1"/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Instruções de Uso</vt:lpstr>
      <vt:lpstr>Pontuação</vt:lpstr>
      <vt:lpstr>Grupos</vt:lpstr>
      <vt:lpstr>Inconsistências</vt:lpstr>
      <vt:lpstr>Grupos!_GoBack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Beal</dc:creator>
  <cp:lastModifiedBy>Fran Beal</cp:lastModifiedBy>
  <cp:lastPrinted>2015-06-16T02:01:25Z</cp:lastPrinted>
  <dcterms:created xsi:type="dcterms:W3CDTF">2015-06-15T22:21:38Z</dcterms:created>
  <dcterms:modified xsi:type="dcterms:W3CDTF">2015-09-16T20:06:27Z</dcterms:modified>
</cp:coreProperties>
</file>