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5605" windowHeight="14385"/>
  </bookViews>
  <sheets>
    <sheet name="Comparativo" sheetId="3" r:id="rId1"/>
    <sheet name="Pesos" sheetId="4" r:id="rId2"/>
  </sheets>
  <calcPr calcId="125725" iterateDelta="1E-4"/>
</workbook>
</file>

<file path=xl/calcChain.xml><?xml version="1.0" encoding="utf-8"?>
<calcChain xmlns="http://schemas.openxmlformats.org/spreadsheetml/2006/main">
  <c r="AS6" i="3"/>
  <c r="AT6"/>
  <c r="AU6"/>
  <c r="AV6" s="1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6"/>
  <c r="AP14"/>
  <c r="AP15"/>
  <c r="AP16"/>
  <c r="AP17"/>
  <c r="AP18"/>
  <c r="AP19"/>
  <c r="AP20"/>
  <c r="AP21"/>
  <c r="AP22"/>
  <c r="AP23"/>
  <c r="AP6"/>
  <c r="AP7"/>
  <c r="AP25" s="1"/>
  <c r="AP8"/>
  <c r="AP9"/>
  <c r="AP10"/>
  <c r="AP11"/>
  <c r="AP12"/>
  <c r="AP13"/>
  <c r="AC32"/>
  <c r="AB32"/>
  <c r="AA32"/>
  <c r="Z32"/>
  <c r="Y32"/>
  <c r="X32"/>
  <c r="W32"/>
  <c r="V32"/>
  <c r="U32"/>
  <c r="T32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L7"/>
  <c r="AL25" s="1"/>
  <c r="AL8"/>
  <c r="AL9"/>
  <c r="AL10"/>
  <c r="AL11"/>
  <c r="AL12"/>
  <c r="AL13"/>
  <c r="AL14"/>
  <c r="AL15"/>
  <c r="AL16"/>
  <c r="AL17"/>
  <c r="AL18"/>
  <c r="AL19"/>
  <c r="AL20"/>
  <c r="AL21"/>
  <c r="AL22"/>
  <c r="AL23"/>
  <c r="AR23" s="1"/>
  <c r="AK7"/>
  <c r="AK25" s="1"/>
  <c r="AK8"/>
  <c r="AK9"/>
  <c r="AK10"/>
  <c r="AK11"/>
  <c r="AK12"/>
  <c r="AK13"/>
  <c r="AK14"/>
  <c r="AK15"/>
  <c r="AK16"/>
  <c r="AK17"/>
  <c r="AK18"/>
  <c r="AK19"/>
  <c r="AK20"/>
  <c r="AK21"/>
  <c r="AK22"/>
  <c r="AK23"/>
  <c r="AJ7"/>
  <c r="AJ8"/>
  <c r="AJ9"/>
  <c r="AR9" s="1"/>
  <c r="AJ10"/>
  <c r="AJ11"/>
  <c r="AJ12"/>
  <c r="AJ13"/>
  <c r="AJ14"/>
  <c r="AJ15"/>
  <c r="AJ16"/>
  <c r="AJ17"/>
  <c r="AJ18"/>
  <c r="AJ19"/>
  <c r="AJ20"/>
  <c r="AJ21"/>
  <c r="AR21" s="1"/>
  <c r="AJ22"/>
  <c r="AJ23"/>
  <c r="AO6"/>
  <c r="AN6"/>
  <c r="AN25" s="1"/>
  <c r="AM6"/>
  <c r="AL6"/>
  <c r="AK6"/>
  <c r="AJ6"/>
  <c r="AR6" s="1"/>
  <c r="AI7"/>
  <c r="AI8"/>
  <c r="AI9"/>
  <c r="AI10"/>
  <c r="AI25" s="1"/>
  <c r="AI11"/>
  <c r="AI12"/>
  <c r="AI13"/>
  <c r="AI14"/>
  <c r="AI15"/>
  <c r="AI16"/>
  <c r="AI17"/>
  <c r="AI18"/>
  <c r="AR18" s="1"/>
  <c r="AI19"/>
  <c r="AI20"/>
  <c r="AI21"/>
  <c r="AI22"/>
  <c r="AR22" s="1"/>
  <c r="AI23"/>
  <c r="AI6"/>
  <c r="AT22"/>
  <c r="AU22" s="1"/>
  <c r="AV22" s="1"/>
  <c r="AS22"/>
  <c r="AS23"/>
  <c r="AT23"/>
  <c r="AU23"/>
  <c r="AV23" s="1"/>
  <c r="AR7"/>
  <c r="AS7"/>
  <c r="AU7" s="1"/>
  <c r="AT7"/>
  <c r="AR8"/>
  <c r="AS8"/>
  <c r="AT8"/>
  <c r="AU8" s="1"/>
  <c r="AV8" s="1"/>
  <c r="AS9"/>
  <c r="AT9"/>
  <c r="AU9"/>
  <c r="AV9" s="1"/>
  <c r="AS18"/>
  <c r="AU18" s="1"/>
  <c r="AV18" s="1"/>
  <c r="AT18"/>
  <c r="AR19"/>
  <c r="AS19"/>
  <c r="AS25" s="1"/>
  <c r="AT19"/>
  <c r="AR20"/>
  <c r="AS20"/>
  <c r="AT20"/>
  <c r="AU20" s="1"/>
  <c r="AV20" s="1"/>
  <c r="AS21"/>
  <c r="AT21"/>
  <c r="AU21"/>
  <c r="AV21" s="1"/>
  <c r="AM25"/>
  <c r="AO26" s="1"/>
  <c r="K25"/>
  <c r="T6"/>
  <c r="T7"/>
  <c r="X7"/>
  <c r="T8"/>
  <c r="X8"/>
  <c r="T9"/>
  <c r="T18"/>
  <c r="X18"/>
  <c r="T19"/>
  <c r="T20"/>
  <c r="X20"/>
  <c r="T21"/>
  <c r="X21"/>
  <c r="T22"/>
  <c r="X22"/>
  <c r="T23"/>
  <c r="X23"/>
  <c r="L25"/>
  <c r="M25"/>
  <c r="N25"/>
  <c r="O25"/>
  <c r="P25"/>
  <c r="Q25"/>
  <c r="R25"/>
  <c r="S25"/>
  <c r="U25"/>
  <c r="Y25"/>
  <c r="Z25"/>
  <c r="AA25"/>
  <c r="AB25"/>
  <c r="AC25"/>
  <c r="AD25"/>
  <c r="AE25"/>
  <c r="AF25"/>
  <c r="AG25"/>
  <c r="AH25"/>
  <c r="W25"/>
  <c r="V25"/>
  <c r="X19"/>
  <c r="X9"/>
  <c r="AO25"/>
  <c r="AQ25"/>
  <c r="T25"/>
  <c r="X25"/>
  <c r="AT25"/>
  <c r="AL26" l="1"/>
  <c r="AR26" s="1"/>
  <c r="AJ25"/>
  <c r="AR25"/>
  <c r="AD32"/>
  <c r="AV7"/>
  <c r="AV25"/>
  <c r="AU19"/>
  <c r="AV19" s="1"/>
  <c r="AP26" l="1"/>
  <c r="AM26"/>
  <c r="AU25"/>
</calcChain>
</file>

<file path=xl/sharedStrings.xml><?xml version="1.0" encoding="utf-8"?>
<sst xmlns="http://schemas.openxmlformats.org/spreadsheetml/2006/main" count="105" uniqueCount="44">
  <si>
    <t>C</t>
  </si>
  <si>
    <t>Livros</t>
  </si>
  <si>
    <t>A2</t>
  </si>
  <si>
    <t>B5</t>
  </si>
  <si>
    <t>B4</t>
  </si>
  <si>
    <t>B3</t>
  </si>
  <si>
    <t>B2</t>
  </si>
  <si>
    <t>B1</t>
  </si>
  <si>
    <t>Mest</t>
  </si>
  <si>
    <t>Nome Docente</t>
  </si>
  <si>
    <t>Capítulos de livros publicados</t>
  </si>
  <si>
    <t>Soma Livros e Capítulos</t>
  </si>
  <si>
    <t>A1</t>
  </si>
  <si>
    <t>NC</t>
  </si>
  <si>
    <t>Soma</t>
  </si>
  <si>
    <t>Trabalhos Completos Anais</t>
  </si>
  <si>
    <t>Bolsista</t>
  </si>
  <si>
    <t>N.</t>
  </si>
  <si>
    <t>LP</t>
  </si>
  <si>
    <t xml:space="preserve">Projetos </t>
  </si>
  <si>
    <t>TCC + PIIBIC</t>
  </si>
  <si>
    <t>Espec</t>
  </si>
  <si>
    <t>Orientações Concluídas</t>
  </si>
  <si>
    <t>Orientações em Andamento</t>
  </si>
  <si>
    <t>Situação Funcional</t>
  </si>
  <si>
    <t>Média Anual Livros e Capítulos MBiênio</t>
  </si>
  <si>
    <t>Concl.</t>
  </si>
  <si>
    <t>And.</t>
  </si>
  <si>
    <t>Dout</t>
  </si>
  <si>
    <t>Formaçao Graduação</t>
  </si>
  <si>
    <t>Média Poderada de Artigos completos publicados em
 periódicos técnico-científicos</t>
  </si>
  <si>
    <t>IES realizou</t>
  </si>
  <si>
    <t>Doutorado</t>
  </si>
  <si>
    <t>TABELA INDPROD consolidado</t>
  </si>
  <si>
    <t>-</t>
  </si>
  <si>
    <t>Janela Temporal: 2013, 2014 e 2015</t>
  </si>
  <si>
    <t>x</t>
  </si>
  <si>
    <t>X</t>
  </si>
  <si>
    <t>Artigos completos publicados em
 periódicos técnico-científicos no quadriênio (2014- 2017</t>
  </si>
  <si>
    <t>Peso da área</t>
  </si>
  <si>
    <t>Produção do grupo (Sem replicação)</t>
  </si>
  <si>
    <t>Status de Docência (P/C)</t>
  </si>
  <si>
    <t>Programas que participa além da proposta</t>
  </si>
  <si>
    <t>Data de atualização do Lattes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</si>
</sst>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color indexed="60"/>
      <name val="Arial"/>
      <family val="2"/>
    </font>
    <font>
      <sz val="8"/>
      <color rgb="FF333333"/>
      <name val="Arial"/>
      <family val="2"/>
    </font>
    <font>
      <b/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53D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wrapText="1"/>
    </xf>
    <xf numFmtId="0" fontId="2" fillId="2" borderId="6" xfId="0" applyNumberFormat="1" applyFont="1" applyFill="1" applyBorder="1" applyAlignment="1">
      <alignment wrapText="1"/>
    </xf>
    <xf numFmtId="0" fontId="2" fillId="2" borderId="7" xfId="0" applyNumberFormat="1" applyFont="1" applyFill="1" applyBorder="1" applyAlignment="1">
      <alignment wrapText="1"/>
    </xf>
    <xf numFmtId="0" fontId="2" fillId="0" borderId="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NumberFormat="1" applyFont="1" applyFill="1" applyBorder="1" applyAlignment="1"/>
    <xf numFmtId="0" fontId="3" fillId="2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2" borderId="0" xfId="0" applyNumberFormat="1" applyFont="1" applyFill="1" applyBorder="1" applyAlignment="1">
      <alignment horizontal="right"/>
    </xf>
    <xf numFmtId="0" fontId="3" fillId="0" borderId="0" xfId="0" applyFont="1" applyBorder="1">
      <alignment vertical="center"/>
    </xf>
    <xf numFmtId="9" fontId="2" fillId="2" borderId="0" xfId="0" applyNumberFormat="1" applyFont="1" applyFill="1" applyBorder="1" applyAlignment="1"/>
    <xf numFmtId="0" fontId="1" fillId="2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2" fillId="2" borderId="9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0" fontId="2" fillId="3" borderId="8" xfId="0" applyFont="1" applyFill="1" applyBorder="1">
      <alignment vertical="center"/>
    </xf>
    <xf numFmtId="0" fontId="2" fillId="3" borderId="3" xfId="0" applyNumberFormat="1" applyFont="1" applyFill="1" applyBorder="1" applyAlignment="1"/>
    <xf numFmtId="0" fontId="2" fillId="3" borderId="0" xfId="0" applyFont="1" applyFill="1">
      <alignment vertical="center"/>
    </xf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vertical="center"/>
    </xf>
    <xf numFmtId="0" fontId="2" fillId="3" borderId="8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vertical="center"/>
    </xf>
    <xf numFmtId="0" fontId="2" fillId="3" borderId="8" xfId="0" applyNumberFormat="1" applyFont="1" applyFill="1" applyBorder="1" applyAlignment="1"/>
    <xf numFmtId="0" fontId="2" fillId="3" borderId="8" xfId="0" applyNumberFormat="1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vertical="center"/>
    </xf>
    <xf numFmtId="0" fontId="2" fillId="3" borderId="12" xfId="0" applyNumberFormat="1" applyFont="1" applyFill="1" applyBorder="1" applyAlignment="1">
      <alignment vertical="center"/>
    </xf>
    <xf numFmtId="0" fontId="2" fillId="3" borderId="13" xfId="0" applyNumberFormat="1" applyFont="1" applyFill="1" applyBorder="1" applyAlignment="1">
      <alignment vertical="center"/>
    </xf>
    <xf numFmtId="0" fontId="2" fillId="3" borderId="12" xfId="0" applyNumberFormat="1" applyFont="1" applyFill="1" applyBorder="1" applyAlignment="1"/>
    <xf numFmtId="0" fontId="2" fillId="3" borderId="0" xfId="0" applyFont="1" applyFill="1" applyBorder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3" fillId="3" borderId="13" xfId="0" applyNumberFormat="1" applyFont="1" applyFill="1" applyBorder="1" applyAlignment="1"/>
    <xf numFmtId="0" fontId="2" fillId="3" borderId="14" xfId="0" applyFont="1" applyFill="1" applyBorder="1">
      <alignment vertical="center"/>
    </xf>
    <xf numFmtId="0" fontId="2" fillId="3" borderId="15" xfId="0" applyNumberFormat="1" applyFont="1" applyFill="1" applyBorder="1" applyAlignment="1"/>
    <xf numFmtId="0" fontId="2" fillId="3" borderId="15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3" borderId="16" xfId="0" applyNumberFormat="1" applyFont="1" applyFill="1" applyBorder="1" applyAlignment="1"/>
    <xf numFmtId="0" fontId="2" fillId="3" borderId="17" xfId="0" applyNumberFormat="1" applyFont="1" applyFill="1" applyBorder="1" applyAlignment="1"/>
    <xf numFmtId="0" fontId="2" fillId="3" borderId="18" xfId="0" applyNumberFormat="1" applyFont="1" applyFill="1" applyBorder="1" applyAlignment="1"/>
    <xf numFmtId="0" fontId="2" fillId="3" borderId="19" xfId="0" applyNumberFormat="1" applyFont="1" applyFill="1" applyBorder="1" applyAlignment="1"/>
    <xf numFmtId="0" fontId="2" fillId="3" borderId="20" xfId="0" applyNumberFormat="1" applyFont="1" applyFill="1" applyBorder="1" applyAlignment="1"/>
    <xf numFmtId="0" fontId="3" fillId="3" borderId="1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4" borderId="2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3" fillId="4" borderId="23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center"/>
    </xf>
    <xf numFmtId="0" fontId="2" fillId="4" borderId="24" xfId="0" applyNumberFormat="1" applyFont="1" applyFill="1" applyBorder="1" applyAlignment="1"/>
    <xf numFmtId="0" fontId="2" fillId="4" borderId="25" xfId="0" applyNumberFormat="1" applyFont="1" applyFill="1" applyBorder="1" applyAlignment="1"/>
    <xf numFmtId="0" fontId="2" fillId="4" borderId="22" xfId="0" applyNumberFormat="1" applyFont="1" applyFill="1" applyBorder="1" applyAlignment="1"/>
    <xf numFmtId="1" fontId="2" fillId="4" borderId="22" xfId="0" applyNumberFormat="1" applyFont="1" applyFill="1" applyBorder="1" applyAlignment="1"/>
    <xf numFmtId="2" fontId="2" fillId="4" borderId="21" xfId="0" applyNumberFormat="1" applyFont="1" applyFill="1" applyBorder="1">
      <alignment vertical="center"/>
    </xf>
    <xf numFmtId="2" fontId="2" fillId="4" borderId="22" xfId="0" applyNumberFormat="1" applyFont="1" applyFill="1" applyBorder="1">
      <alignment vertical="center"/>
    </xf>
    <xf numFmtId="2" fontId="3" fillId="4" borderId="26" xfId="0" applyNumberFormat="1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>
      <alignment vertical="center"/>
    </xf>
    <xf numFmtId="14" fontId="2" fillId="3" borderId="10" xfId="0" applyNumberFormat="1" applyFont="1" applyFill="1" applyBorder="1" applyAlignment="1"/>
    <xf numFmtId="14" fontId="2" fillId="3" borderId="1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/>
    <xf numFmtId="0" fontId="2" fillId="0" borderId="0" xfId="0" applyFont="1" applyFill="1">
      <alignment vertical="center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4" fontId="2" fillId="0" borderId="0" xfId="0" applyNumberFormat="1" applyFont="1" applyFill="1">
      <alignment vertical="center"/>
    </xf>
    <xf numFmtId="0" fontId="2" fillId="0" borderId="27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vertical="center"/>
    </xf>
    <xf numFmtId="0" fontId="8" fillId="0" borderId="13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14" fontId="2" fillId="0" borderId="1" xfId="0" applyNumberFormat="1" applyFont="1" applyFill="1" applyBorder="1">
      <alignment vertical="center"/>
    </xf>
    <xf numFmtId="0" fontId="2" fillId="0" borderId="28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Border="1">
      <alignment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/>
    </xf>
    <xf numFmtId="0" fontId="2" fillId="5" borderId="11" xfId="0" applyNumberFormat="1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justify" vertical="top"/>
    </xf>
    <xf numFmtId="0" fontId="2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wrapText="1"/>
    </xf>
    <xf numFmtId="0" fontId="3" fillId="2" borderId="17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top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wrapText="1"/>
    </xf>
    <xf numFmtId="0" fontId="2" fillId="2" borderId="3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ala de Cinz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P34"/>
  <sheetViews>
    <sheetView tabSelected="1" zoomScale="110" zoomScaleNormal="125" workbookViewId="0">
      <pane xSplit="3" ySplit="5" topLeftCell="AN6" activePane="bottomRight" state="frozen"/>
      <selection pane="topRight" activeCell="D1" sqref="D1"/>
      <selection pane="bottomLeft" activeCell="A6" sqref="A6"/>
      <selection pane="bottomRight" activeCell="AV6" sqref="AV6"/>
    </sheetView>
  </sheetViews>
  <sheetFormatPr defaultColWidth="11.42578125" defaultRowHeight="15" customHeight="1"/>
  <cols>
    <col min="1" max="2" width="3" style="6" customWidth="1"/>
    <col min="3" max="3" width="24.42578125" style="14" customWidth="1"/>
    <col min="4" max="4" width="10.28515625" style="14" customWidth="1"/>
    <col min="5" max="5" width="20.28515625" style="14" customWidth="1"/>
    <col min="6" max="6" width="20.28515625" style="45" customWidth="1"/>
    <col min="7" max="7" width="17.7109375" style="14" customWidth="1"/>
    <col min="8" max="8" width="22.28515625" style="6" customWidth="1"/>
    <col min="9" max="9" width="23.42578125" style="6" customWidth="1"/>
    <col min="10" max="10" width="16.140625" style="6" customWidth="1"/>
    <col min="11" max="12" width="4.140625" style="6" customWidth="1"/>
    <col min="13" max="13" width="3.85546875" style="6" customWidth="1"/>
    <col min="14" max="15" width="4" style="6" customWidth="1"/>
    <col min="16" max="17" width="4.140625" style="6" customWidth="1"/>
    <col min="18" max="19" width="4.42578125" style="6" customWidth="1"/>
    <col min="20" max="20" width="6.42578125" style="6" customWidth="1"/>
    <col min="21" max="21" width="8.7109375" style="6" customWidth="1"/>
    <col min="22" max="22" width="7.85546875" style="6" customWidth="1"/>
    <col min="23" max="23" width="8.42578125" style="6" customWidth="1"/>
    <col min="24" max="24" width="11.42578125" style="6" customWidth="1"/>
    <col min="25" max="25" width="6.28515625" style="6" customWidth="1"/>
    <col min="26" max="26" width="5.7109375" style="6" customWidth="1"/>
    <col min="27" max="27" width="6.140625" style="6" customWidth="1"/>
    <col min="28" max="28" width="5.7109375" style="6" customWidth="1"/>
    <col min="29" max="29" width="6.140625" style="6" customWidth="1"/>
    <col min="30" max="31" width="5.42578125" style="6" customWidth="1"/>
    <col min="32" max="32" width="5.85546875" style="6" customWidth="1"/>
    <col min="33" max="33" width="5.7109375" style="6" customWidth="1"/>
    <col min="34" max="34" width="4" style="6" bestFit="1" customWidth="1"/>
    <col min="35" max="35" width="2.85546875" style="6" bestFit="1" customWidth="1"/>
    <col min="36" max="36" width="4.42578125" style="6" bestFit="1" customWidth="1"/>
    <col min="37" max="37" width="3.7109375" style="6" bestFit="1" customWidth="1"/>
    <col min="38" max="38" width="4.42578125" style="6" bestFit="1" customWidth="1"/>
    <col min="39" max="39" width="5.7109375" style="6" bestFit="1" customWidth="1"/>
    <col min="40" max="40" width="4.42578125" style="6" bestFit="1" customWidth="1"/>
    <col min="41" max="41" width="3.7109375" style="6" bestFit="1" customWidth="1"/>
    <col min="42" max="42" width="5.7109375" style="6" bestFit="1" customWidth="1"/>
    <col min="43" max="43" width="6.28515625" style="6" customWidth="1"/>
    <col min="44" max="44" width="4.85546875" style="6" bestFit="1" customWidth="1"/>
    <col min="45" max="45" width="5.85546875" style="6" bestFit="1" customWidth="1"/>
    <col min="46" max="46" width="18.85546875" style="6" bestFit="1" customWidth="1"/>
    <col min="47" max="47" width="19.7109375" style="6" bestFit="1" customWidth="1"/>
    <col min="48" max="48" width="26.28515625" style="6" bestFit="1" customWidth="1"/>
    <col min="49" max="224" width="11.42578125" style="13" customWidth="1"/>
    <col min="225" max="16384" width="11.42578125" style="7"/>
  </cols>
  <sheetData>
    <row r="1" spans="1:224" ht="15" customHeight="1">
      <c r="A1" s="7"/>
      <c r="B1" s="7"/>
      <c r="C1" s="21" t="s">
        <v>33</v>
      </c>
      <c r="D1" s="21"/>
      <c r="E1" s="21"/>
      <c r="F1" s="41"/>
      <c r="G1" s="21"/>
      <c r="H1" s="2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224" ht="18.75" customHeight="1" thickBot="1">
      <c r="C2" s="139" t="s">
        <v>35</v>
      </c>
      <c r="D2" s="139"/>
      <c r="E2" s="139"/>
      <c r="F2" s="139"/>
      <c r="G2" s="139"/>
      <c r="H2" s="22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224" ht="15" customHeight="1" thickBot="1">
      <c r="A3" s="107" t="s">
        <v>17</v>
      </c>
      <c r="B3" s="109" t="s">
        <v>18</v>
      </c>
      <c r="C3" s="140" t="s">
        <v>9</v>
      </c>
      <c r="D3" s="116" t="s">
        <v>41</v>
      </c>
      <c r="E3" s="1"/>
      <c r="F3" s="1"/>
      <c r="G3" s="134" t="s">
        <v>24</v>
      </c>
      <c r="H3" s="140" t="s">
        <v>42</v>
      </c>
      <c r="I3" s="5" t="s">
        <v>16</v>
      </c>
      <c r="J3" s="109" t="s">
        <v>43</v>
      </c>
      <c r="K3" s="142" t="s">
        <v>38</v>
      </c>
      <c r="L3" s="143"/>
      <c r="M3" s="143"/>
      <c r="N3" s="143"/>
      <c r="O3" s="143"/>
      <c r="P3" s="143"/>
      <c r="Q3" s="143"/>
      <c r="R3" s="143"/>
      <c r="S3" s="143"/>
      <c r="T3" s="143"/>
      <c r="U3" s="119" t="s">
        <v>15</v>
      </c>
      <c r="V3" s="116" t="s">
        <v>1</v>
      </c>
      <c r="W3" s="134" t="s">
        <v>10</v>
      </c>
      <c r="X3" s="131" t="s">
        <v>11</v>
      </c>
      <c r="Y3" s="112" t="s">
        <v>19</v>
      </c>
      <c r="Z3" s="113"/>
      <c r="AA3" s="122" t="s">
        <v>22</v>
      </c>
      <c r="AB3" s="123"/>
      <c r="AC3" s="123"/>
      <c r="AD3" s="124"/>
      <c r="AE3" s="122" t="s">
        <v>23</v>
      </c>
      <c r="AF3" s="123"/>
      <c r="AG3" s="123"/>
      <c r="AH3" s="124"/>
      <c r="AI3" s="142" t="s">
        <v>30</v>
      </c>
      <c r="AJ3" s="143"/>
      <c r="AK3" s="143"/>
      <c r="AL3" s="143"/>
      <c r="AM3" s="143"/>
      <c r="AN3" s="143"/>
      <c r="AO3" s="143"/>
      <c r="AP3" s="143"/>
      <c r="AQ3" s="143"/>
      <c r="AR3" s="143"/>
      <c r="AS3" s="129" t="s">
        <v>1</v>
      </c>
      <c r="AT3" s="127" t="s">
        <v>10</v>
      </c>
      <c r="AU3" s="127" t="s">
        <v>11</v>
      </c>
      <c r="AV3" s="125" t="s">
        <v>25</v>
      </c>
    </row>
    <row r="4" spans="1:224" ht="15" customHeight="1" thickBot="1">
      <c r="A4" s="108"/>
      <c r="B4" s="110"/>
      <c r="C4" s="141"/>
      <c r="D4" s="117"/>
      <c r="E4" s="23" t="s">
        <v>29</v>
      </c>
      <c r="F4" s="23" t="s">
        <v>31</v>
      </c>
      <c r="G4" s="145"/>
      <c r="H4" s="141"/>
      <c r="I4" s="10"/>
      <c r="J4" s="115"/>
      <c r="K4" s="143"/>
      <c r="L4" s="143"/>
      <c r="M4" s="143"/>
      <c r="N4" s="143"/>
      <c r="O4" s="143"/>
      <c r="P4" s="143"/>
      <c r="Q4" s="143"/>
      <c r="R4" s="143"/>
      <c r="S4" s="143"/>
      <c r="T4" s="144"/>
      <c r="U4" s="120"/>
      <c r="V4" s="117"/>
      <c r="W4" s="135"/>
      <c r="X4" s="132"/>
      <c r="Y4" s="110" t="s">
        <v>26</v>
      </c>
      <c r="Z4" s="110" t="s">
        <v>27</v>
      </c>
      <c r="AA4" s="110" t="s">
        <v>20</v>
      </c>
      <c r="AB4" s="110" t="s">
        <v>21</v>
      </c>
      <c r="AC4" s="110" t="s">
        <v>8</v>
      </c>
      <c r="AD4" s="110" t="s">
        <v>28</v>
      </c>
      <c r="AE4" s="110" t="s">
        <v>20</v>
      </c>
      <c r="AF4" s="110" t="s">
        <v>21</v>
      </c>
      <c r="AG4" s="110" t="s">
        <v>8</v>
      </c>
      <c r="AH4" s="110" t="s">
        <v>28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0"/>
      <c r="AT4" s="137"/>
      <c r="AU4" s="128"/>
      <c r="AV4" s="126"/>
    </row>
    <row r="5" spans="1:224" ht="15" customHeight="1" thickBot="1">
      <c r="A5" s="108"/>
      <c r="B5" s="111"/>
      <c r="C5" s="141"/>
      <c r="D5" s="118"/>
      <c r="E5" s="24"/>
      <c r="F5" s="40" t="s">
        <v>32</v>
      </c>
      <c r="G5" s="146"/>
      <c r="H5" s="141"/>
      <c r="I5" s="11"/>
      <c r="J5" s="114"/>
      <c r="K5" s="3" t="s">
        <v>12</v>
      </c>
      <c r="L5" s="1" t="s">
        <v>2</v>
      </c>
      <c r="M5" s="1" t="s">
        <v>7</v>
      </c>
      <c r="N5" s="1" t="s">
        <v>6</v>
      </c>
      <c r="O5" s="1" t="s">
        <v>5</v>
      </c>
      <c r="P5" s="1" t="s">
        <v>4</v>
      </c>
      <c r="Q5" s="1" t="s">
        <v>3</v>
      </c>
      <c r="R5" s="1" t="s">
        <v>0</v>
      </c>
      <c r="S5" s="2" t="s">
        <v>13</v>
      </c>
      <c r="T5" s="106" t="s">
        <v>14</v>
      </c>
      <c r="U5" s="121"/>
      <c r="V5" s="118"/>
      <c r="W5" s="136"/>
      <c r="X5" s="133"/>
      <c r="Y5" s="114"/>
      <c r="Z5" s="114"/>
      <c r="AA5" s="115"/>
      <c r="AB5" s="115"/>
      <c r="AC5" s="115"/>
      <c r="AD5" s="115"/>
      <c r="AE5" s="115"/>
      <c r="AF5" s="115"/>
      <c r="AG5" s="115"/>
      <c r="AH5" s="115"/>
      <c r="AI5" s="3" t="s">
        <v>12</v>
      </c>
      <c r="AJ5" s="1" t="s">
        <v>2</v>
      </c>
      <c r="AK5" s="1" t="s">
        <v>7</v>
      </c>
      <c r="AL5" s="1" t="s">
        <v>6</v>
      </c>
      <c r="AM5" s="1" t="s">
        <v>5</v>
      </c>
      <c r="AN5" s="1" t="s">
        <v>4</v>
      </c>
      <c r="AO5" s="1" t="s">
        <v>3</v>
      </c>
      <c r="AP5" s="1" t="s">
        <v>0</v>
      </c>
      <c r="AQ5" s="2" t="s">
        <v>13</v>
      </c>
      <c r="AR5" s="4" t="s">
        <v>14</v>
      </c>
      <c r="AS5" s="130"/>
      <c r="AT5" s="137"/>
      <c r="AU5" s="128"/>
      <c r="AV5" s="126"/>
    </row>
    <row r="6" spans="1:224" s="27" customFormat="1" ht="15" customHeight="1">
      <c r="A6" s="47"/>
      <c r="B6" s="47">
        <v>1</v>
      </c>
      <c r="C6" s="26"/>
      <c r="D6" s="90"/>
      <c r="E6" s="48"/>
      <c r="F6" s="49"/>
      <c r="G6" s="48"/>
      <c r="H6" s="48"/>
      <c r="I6" s="50" t="s">
        <v>34</v>
      </c>
      <c r="J6" s="73">
        <v>41503</v>
      </c>
      <c r="K6" s="28"/>
      <c r="L6" s="28"/>
      <c r="M6" s="28"/>
      <c r="N6" s="28"/>
      <c r="O6" s="28"/>
      <c r="P6" s="28"/>
      <c r="Q6" s="28">
        <v>1</v>
      </c>
      <c r="R6" s="28"/>
      <c r="S6" s="51">
        <v>0</v>
      </c>
      <c r="T6" s="105">
        <f>SUM(K6:S6)</f>
        <v>1</v>
      </c>
      <c r="U6" s="31"/>
      <c r="V6" s="26"/>
      <c r="W6" s="28"/>
      <c r="X6" s="33">
        <v>0</v>
      </c>
      <c r="Y6" s="52"/>
      <c r="Z6" s="53"/>
      <c r="AA6" s="54"/>
      <c r="AB6" s="55"/>
      <c r="AC6" s="55"/>
      <c r="AD6" s="56"/>
      <c r="AE6" s="54"/>
      <c r="AF6" s="55"/>
      <c r="AG6" s="55"/>
      <c r="AH6" s="56"/>
      <c r="AI6" s="26">
        <f>K6*Pesos!$B$2</f>
        <v>0</v>
      </c>
      <c r="AJ6" s="26">
        <f>L6*Pesos!$B$3</f>
        <v>0</v>
      </c>
      <c r="AK6" s="26">
        <f>M6*Pesos!$B$4</f>
        <v>0</v>
      </c>
      <c r="AL6" s="26">
        <f>N6*Pesos!$B$5</f>
        <v>0</v>
      </c>
      <c r="AM6" s="26">
        <f>O6*Pesos!$B$6</f>
        <v>0</v>
      </c>
      <c r="AN6" s="26">
        <f>P6*Pesos!$B$7</f>
        <v>0</v>
      </c>
      <c r="AO6" s="26">
        <f>Q6*Pesos!$B$8</f>
        <v>0.1</v>
      </c>
      <c r="AP6" s="26">
        <f>R6*Pesos!$B$9</f>
        <v>0</v>
      </c>
      <c r="AQ6" s="26">
        <f>S6*Pesos!$B$10</f>
        <v>0</v>
      </c>
      <c r="AR6" s="105">
        <f>SUM(AI6:AQ6)</f>
        <v>0.1</v>
      </c>
      <c r="AS6" s="38">
        <f>V6*0.5</f>
        <v>0</v>
      </c>
      <c r="AT6" s="26">
        <f>W6*0.25</f>
        <v>0</v>
      </c>
      <c r="AU6" s="28">
        <f>AS6+AT6</f>
        <v>0</v>
      </c>
      <c r="AV6" s="46">
        <f>AU6/4</f>
        <v>0</v>
      </c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</row>
    <row r="7" spans="1:224" s="27" customFormat="1" ht="15" customHeight="1">
      <c r="A7" s="25"/>
      <c r="B7" s="25">
        <v>2</v>
      </c>
      <c r="C7" s="75"/>
      <c r="D7" s="91" t="s">
        <v>37</v>
      </c>
      <c r="E7" s="26"/>
      <c r="F7" s="43"/>
      <c r="G7" s="48"/>
      <c r="H7" s="48"/>
      <c r="I7" s="28" t="s">
        <v>34</v>
      </c>
      <c r="J7" s="74">
        <v>41554</v>
      </c>
      <c r="K7" s="28"/>
      <c r="L7" s="28"/>
      <c r="M7" s="28"/>
      <c r="N7" s="29"/>
      <c r="O7" s="29"/>
      <c r="P7" s="29"/>
      <c r="Q7" s="29"/>
      <c r="R7" s="29"/>
      <c r="S7" s="30">
        <v>0</v>
      </c>
      <c r="T7" s="105">
        <f>SUM(K7:S7)</f>
        <v>0</v>
      </c>
      <c r="U7" s="31"/>
      <c r="V7" s="32"/>
      <c r="W7" s="29"/>
      <c r="X7" s="33">
        <f t="shared" ref="X7:X22" si="0">SUM(V7:W7)</f>
        <v>0</v>
      </c>
      <c r="Y7" s="34"/>
      <c r="Z7" s="35"/>
      <c r="AA7" s="36"/>
      <c r="AB7" s="29"/>
      <c r="AC7" s="29"/>
      <c r="AD7" s="37"/>
      <c r="AE7" s="36"/>
      <c r="AF7" s="29"/>
      <c r="AG7" s="29">
        <v>1</v>
      </c>
      <c r="AH7" s="37"/>
      <c r="AI7" s="26">
        <f>K7*Pesos!$B$2</f>
        <v>0</v>
      </c>
      <c r="AJ7" s="26">
        <f>L7*Pesos!$B$3</f>
        <v>0</v>
      </c>
      <c r="AK7" s="26">
        <f>M7*Pesos!$B$4</f>
        <v>0</v>
      </c>
      <c r="AL7" s="26">
        <f>N7*Pesos!$B$5</f>
        <v>0</v>
      </c>
      <c r="AM7" s="26">
        <f>O7*Pesos!$B$6</f>
        <v>0</v>
      </c>
      <c r="AN7" s="26">
        <f>P7*Pesos!$B$7</f>
        <v>0</v>
      </c>
      <c r="AO7" s="26">
        <f>Q7*Pesos!$B$8</f>
        <v>0</v>
      </c>
      <c r="AP7" s="26">
        <f>R7*Pesos!$B$9</f>
        <v>0</v>
      </c>
      <c r="AQ7" s="26">
        <f>S7*Pesos!$B$10</f>
        <v>0</v>
      </c>
      <c r="AR7" s="105">
        <f>SUM(AI7:AQ7)</f>
        <v>0</v>
      </c>
      <c r="AS7" s="38">
        <f>V7*0.5</f>
        <v>0</v>
      </c>
      <c r="AT7" s="26">
        <f>W7*0.25</f>
        <v>0</v>
      </c>
      <c r="AU7" s="28">
        <f>AS7+AT7</f>
        <v>0</v>
      </c>
      <c r="AV7" s="46">
        <f>AU7/3</f>
        <v>0</v>
      </c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</row>
    <row r="8" spans="1:224" s="89" customFormat="1" ht="15" customHeight="1">
      <c r="A8" s="12"/>
      <c r="B8" s="12">
        <v>3</v>
      </c>
      <c r="C8" s="75"/>
      <c r="D8" s="92" t="s">
        <v>36</v>
      </c>
      <c r="E8" s="75"/>
      <c r="F8" s="76"/>
      <c r="G8" s="77"/>
      <c r="H8" s="77"/>
      <c r="I8" s="78" t="s">
        <v>34</v>
      </c>
      <c r="J8" s="93">
        <v>41614</v>
      </c>
      <c r="K8" s="78"/>
      <c r="L8" s="78"/>
      <c r="M8" s="78">
        <v>1</v>
      </c>
      <c r="N8" s="79"/>
      <c r="O8" s="79">
        <v>1</v>
      </c>
      <c r="P8" s="79"/>
      <c r="Q8" s="79"/>
      <c r="R8" s="79"/>
      <c r="S8" s="80">
        <v>0</v>
      </c>
      <c r="T8" s="105">
        <f>SUM(K8:S8)</f>
        <v>2</v>
      </c>
      <c r="U8" s="81"/>
      <c r="V8" s="82"/>
      <c r="W8" s="79"/>
      <c r="X8" s="83">
        <f t="shared" si="0"/>
        <v>0</v>
      </c>
      <c r="Y8" s="84"/>
      <c r="Z8" s="85">
        <v>5</v>
      </c>
      <c r="AA8" s="86"/>
      <c r="AB8" s="79"/>
      <c r="AC8" s="79"/>
      <c r="AD8" s="87"/>
      <c r="AE8" s="86"/>
      <c r="AF8" s="79"/>
      <c r="AG8" s="79"/>
      <c r="AH8" s="87"/>
      <c r="AI8" s="26">
        <f>K8*Pesos!$B$2</f>
        <v>0</v>
      </c>
      <c r="AJ8" s="26">
        <f>L8*Pesos!$B$3</f>
        <v>0</v>
      </c>
      <c r="AK8" s="26">
        <f>M8*Pesos!$B$4</f>
        <v>0.7</v>
      </c>
      <c r="AL8" s="26">
        <f>N8*Pesos!$B$5</f>
        <v>0</v>
      </c>
      <c r="AM8" s="26">
        <f>O8*Pesos!$B$6</f>
        <v>0.4</v>
      </c>
      <c r="AN8" s="26">
        <f>P8*Pesos!$B$7</f>
        <v>0</v>
      </c>
      <c r="AO8" s="26">
        <f>Q8*Pesos!$B$8</f>
        <v>0</v>
      </c>
      <c r="AP8" s="26">
        <f>R8*Pesos!$B$9</f>
        <v>0</v>
      </c>
      <c r="AQ8" s="26">
        <f>S8*Pesos!$B$10</f>
        <v>0</v>
      </c>
      <c r="AR8" s="105">
        <f>SUM(AI8:AQ8)</f>
        <v>1.1000000000000001</v>
      </c>
      <c r="AS8" s="38">
        <f>V8*0.5</f>
        <v>0</v>
      </c>
      <c r="AT8" s="26">
        <f>W8*0.25</f>
        <v>0</v>
      </c>
      <c r="AU8" s="78">
        <f>AS8+AT8</f>
        <v>0</v>
      </c>
      <c r="AV8" s="88">
        <f>AU8</f>
        <v>0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s="89" customFormat="1" ht="15" customHeight="1" thickBot="1">
      <c r="A9" s="12"/>
      <c r="B9" s="12">
        <v>4</v>
      </c>
      <c r="C9" s="94"/>
      <c r="D9" s="92" t="s">
        <v>37</v>
      </c>
      <c r="E9" s="75"/>
      <c r="F9" s="76"/>
      <c r="G9" s="77"/>
      <c r="H9" s="77"/>
      <c r="I9" s="78" t="s">
        <v>34</v>
      </c>
      <c r="J9" s="95">
        <v>41662</v>
      </c>
      <c r="K9" s="78"/>
      <c r="L9" s="78">
        <v>1</v>
      </c>
      <c r="M9" s="78"/>
      <c r="N9" s="79"/>
      <c r="O9" s="79"/>
      <c r="P9" s="79"/>
      <c r="Q9" s="79"/>
      <c r="R9" s="79"/>
      <c r="S9" s="80">
        <v>0</v>
      </c>
      <c r="T9" s="105">
        <f>SUM(K9:S9)</f>
        <v>1</v>
      </c>
      <c r="U9" s="81">
        <v>1</v>
      </c>
      <c r="V9" s="82"/>
      <c r="W9" s="79">
        <v>6</v>
      </c>
      <c r="X9" s="83">
        <f t="shared" si="0"/>
        <v>6</v>
      </c>
      <c r="Y9" s="84"/>
      <c r="Z9" s="85">
        <v>2</v>
      </c>
      <c r="AA9" s="86"/>
      <c r="AB9" s="79"/>
      <c r="AC9" s="79"/>
      <c r="AD9" s="87"/>
      <c r="AE9" s="86"/>
      <c r="AF9" s="79"/>
      <c r="AG9" s="96"/>
      <c r="AH9" s="97"/>
      <c r="AI9" s="26">
        <f>K9*Pesos!$B$2</f>
        <v>0</v>
      </c>
      <c r="AJ9" s="26">
        <f>L9*Pesos!$B$3</f>
        <v>0.85</v>
      </c>
      <c r="AK9" s="26">
        <f>M9*Pesos!$B$4</f>
        <v>0</v>
      </c>
      <c r="AL9" s="26">
        <f>N9*Pesos!$B$5</f>
        <v>0</v>
      </c>
      <c r="AM9" s="26">
        <f>O9*Pesos!$B$6</f>
        <v>0</v>
      </c>
      <c r="AN9" s="26">
        <f>P9*Pesos!$B$7</f>
        <v>0</v>
      </c>
      <c r="AO9" s="26">
        <f>Q9*Pesos!$B$8</f>
        <v>0</v>
      </c>
      <c r="AP9" s="26">
        <f>R9*Pesos!$B$9</f>
        <v>0</v>
      </c>
      <c r="AQ9" s="26">
        <f>S9*Pesos!$B$10</f>
        <v>0</v>
      </c>
      <c r="AR9" s="105">
        <f>SUM(AI9:AQ9)</f>
        <v>0.85</v>
      </c>
      <c r="AS9" s="38">
        <f>V9*0.5</f>
        <v>0</v>
      </c>
      <c r="AT9" s="26">
        <f>W9*0.25</f>
        <v>1.5</v>
      </c>
      <c r="AU9" s="78">
        <f>AS9+AT9</f>
        <v>1.5</v>
      </c>
      <c r="AV9" s="88">
        <f t="shared" ref="AV9:AV23" si="1">AU9</f>
        <v>1.5</v>
      </c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s="89" customFormat="1" ht="15" customHeight="1">
      <c r="A10" s="12"/>
      <c r="B10" s="12">
        <v>5</v>
      </c>
      <c r="C10" s="100"/>
      <c r="D10" s="92"/>
      <c r="E10" s="75"/>
      <c r="F10" s="76"/>
      <c r="G10" s="77"/>
      <c r="H10" s="77"/>
      <c r="I10" s="78"/>
      <c r="J10" s="95"/>
      <c r="K10" s="78"/>
      <c r="L10" s="78"/>
      <c r="M10" s="78"/>
      <c r="N10" s="79"/>
      <c r="O10" s="79"/>
      <c r="P10" s="79"/>
      <c r="Q10" s="79"/>
      <c r="R10" s="79"/>
      <c r="S10" s="80"/>
      <c r="T10" s="105"/>
      <c r="U10" s="81"/>
      <c r="V10" s="82"/>
      <c r="W10" s="79"/>
      <c r="X10" s="83"/>
      <c r="Y10" s="84"/>
      <c r="Z10" s="85"/>
      <c r="AA10" s="86"/>
      <c r="AB10" s="79"/>
      <c r="AC10" s="79"/>
      <c r="AD10" s="87"/>
      <c r="AE10" s="86"/>
      <c r="AF10" s="79"/>
      <c r="AG10" s="96"/>
      <c r="AH10" s="97"/>
      <c r="AI10" s="26">
        <f>K10*Pesos!$B$2</f>
        <v>0</v>
      </c>
      <c r="AJ10" s="26">
        <f>L10*Pesos!$B$3</f>
        <v>0</v>
      </c>
      <c r="AK10" s="26">
        <f>M10*Pesos!$B$4</f>
        <v>0</v>
      </c>
      <c r="AL10" s="26">
        <f>N10*Pesos!$B$5</f>
        <v>0</v>
      </c>
      <c r="AM10" s="26">
        <f>O10*Pesos!$B$6</f>
        <v>0</v>
      </c>
      <c r="AN10" s="26">
        <f>P10*Pesos!$B$7</f>
        <v>0</v>
      </c>
      <c r="AO10" s="26">
        <f>Q10*Pesos!$B$8</f>
        <v>0</v>
      </c>
      <c r="AP10" s="26">
        <f>R10*Pesos!$B$9</f>
        <v>0</v>
      </c>
      <c r="AQ10" s="26">
        <f>S10*Pesos!$B$10</f>
        <v>0</v>
      </c>
      <c r="AR10" s="105"/>
      <c r="AS10" s="38"/>
      <c r="AT10" s="26"/>
      <c r="AU10" s="78"/>
      <c r="AV10" s="88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s="89" customFormat="1" ht="15" customHeight="1">
      <c r="A11" s="12"/>
      <c r="B11" s="12">
        <v>6</v>
      </c>
      <c r="C11" s="100"/>
      <c r="D11" s="92"/>
      <c r="E11" s="75"/>
      <c r="F11" s="76"/>
      <c r="G11" s="77"/>
      <c r="H11" s="77"/>
      <c r="I11" s="78"/>
      <c r="J11" s="95"/>
      <c r="K11" s="78"/>
      <c r="L11" s="78"/>
      <c r="M11" s="78"/>
      <c r="N11" s="79"/>
      <c r="O11" s="79"/>
      <c r="P11" s="79"/>
      <c r="Q11" s="79"/>
      <c r="R11" s="79"/>
      <c r="S11" s="80"/>
      <c r="T11" s="105"/>
      <c r="U11" s="81"/>
      <c r="V11" s="82"/>
      <c r="W11" s="79"/>
      <c r="X11" s="83"/>
      <c r="Y11" s="84"/>
      <c r="Z11" s="85"/>
      <c r="AA11" s="86"/>
      <c r="AB11" s="79"/>
      <c r="AC11" s="79"/>
      <c r="AD11" s="87"/>
      <c r="AE11" s="86"/>
      <c r="AF11" s="79"/>
      <c r="AG11" s="96"/>
      <c r="AH11" s="97"/>
      <c r="AI11" s="26">
        <f>K11*Pesos!$B$2</f>
        <v>0</v>
      </c>
      <c r="AJ11" s="26">
        <f>L11*Pesos!$B$3</f>
        <v>0</v>
      </c>
      <c r="AK11" s="26">
        <f>M11*Pesos!$B$4</f>
        <v>0</v>
      </c>
      <c r="AL11" s="26">
        <f>N11*Pesos!$B$5</f>
        <v>0</v>
      </c>
      <c r="AM11" s="26">
        <f>O11*Pesos!$B$6</f>
        <v>0</v>
      </c>
      <c r="AN11" s="26">
        <f>P11*Pesos!$B$7</f>
        <v>0</v>
      </c>
      <c r="AO11" s="26">
        <f>Q11*Pesos!$B$8</f>
        <v>0</v>
      </c>
      <c r="AP11" s="26">
        <f>R11*Pesos!$B$9</f>
        <v>0</v>
      </c>
      <c r="AQ11" s="26">
        <f>S11*Pesos!$B$10</f>
        <v>0</v>
      </c>
      <c r="AR11" s="105"/>
      <c r="AS11" s="38"/>
      <c r="AT11" s="26"/>
      <c r="AU11" s="78"/>
      <c r="AV11" s="88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s="89" customFormat="1" ht="15" customHeight="1">
      <c r="A12" s="12"/>
      <c r="B12" s="12">
        <v>7</v>
      </c>
      <c r="C12" s="100"/>
      <c r="D12" s="92"/>
      <c r="E12" s="75"/>
      <c r="F12" s="76"/>
      <c r="G12" s="77"/>
      <c r="H12" s="77"/>
      <c r="I12" s="78"/>
      <c r="J12" s="95"/>
      <c r="K12" s="78"/>
      <c r="L12" s="78"/>
      <c r="M12" s="78"/>
      <c r="N12" s="79"/>
      <c r="O12" s="79"/>
      <c r="P12" s="79"/>
      <c r="Q12" s="79"/>
      <c r="R12" s="79"/>
      <c r="S12" s="80"/>
      <c r="T12" s="105"/>
      <c r="U12" s="81"/>
      <c r="V12" s="82"/>
      <c r="W12" s="79"/>
      <c r="X12" s="83"/>
      <c r="Y12" s="84"/>
      <c r="Z12" s="85"/>
      <c r="AA12" s="86"/>
      <c r="AB12" s="79"/>
      <c r="AC12" s="79"/>
      <c r="AD12" s="87"/>
      <c r="AE12" s="86"/>
      <c r="AF12" s="79"/>
      <c r="AG12" s="96"/>
      <c r="AH12" s="97"/>
      <c r="AI12" s="26">
        <f>K12*Pesos!$B$2</f>
        <v>0</v>
      </c>
      <c r="AJ12" s="26">
        <f>L12*Pesos!$B$3</f>
        <v>0</v>
      </c>
      <c r="AK12" s="26">
        <f>M12*Pesos!$B$4</f>
        <v>0</v>
      </c>
      <c r="AL12" s="26">
        <f>N12*Pesos!$B$5</f>
        <v>0</v>
      </c>
      <c r="AM12" s="26">
        <f>O12*Pesos!$B$6</f>
        <v>0</v>
      </c>
      <c r="AN12" s="26">
        <f>P12*Pesos!$B$7</f>
        <v>0</v>
      </c>
      <c r="AO12" s="26">
        <f>Q12*Pesos!$B$8</f>
        <v>0</v>
      </c>
      <c r="AP12" s="26">
        <f>R12*Pesos!$B$9</f>
        <v>0</v>
      </c>
      <c r="AQ12" s="26">
        <f>S12*Pesos!$B$10</f>
        <v>0</v>
      </c>
      <c r="AR12" s="105"/>
      <c r="AS12" s="38"/>
      <c r="AT12" s="26"/>
      <c r="AU12" s="78"/>
      <c r="AV12" s="88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s="89" customFormat="1" ht="15" customHeight="1">
      <c r="A13" s="12"/>
      <c r="B13" s="12">
        <v>8</v>
      </c>
      <c r="C13" s="100"/>
      <c r="D13" s="92"/>
      <c r="E13" s="75"/>
      <c r="F13" s="76"/>
      <c r="G13" s="77"/>
      <c r="H13" s="77"/>
      <c r="I13" s="78"/>
      <c r="J13" s="95"/>
      <c r="K13" s="78"/>
      <c r="L13" s="78"/>
      <c r="M13" s="78"/>
      <c r="N13" s="79"/>
      <c r="O13" s="79"/>
      <c r="P13" s="79"/>
      <c r="Q13" s="79"/>
      <c r="R13" s="79"/>
      <c r="S13" s="80"/>
      <c r="T13" s="105"/>
      <c r="U13" s="81"/>
      <c r="V13" s="82"/>
      <c r="W13" s="79"/>
      <c r="X13" s="83"/>
      <c r="Y13" s="84"/>
      <c r="Z13" s="85"/>
      <c r="AA13" s="86"/>
      <c r="AB13" s="79"/>
      <c r="AC13" s="79"/>
      <c r="AD13" s="87"/>
      <c r="AE13" s="86"/>
      <c r="AF13" s="79"/>
      <c r="AG13" s="96"/>
      <c r="AH13" s="97"/>
      <c r="AI13" s="26">
        <f>K13*Pesos!$B$2</f>
        <v>0</v>
      </c>
      <c r="AJ13" s="26">
        <f>L13*Pesos!$B$3</f>
        <v>0</v>
      </c>
      <c r="AK13" s="26">
        <f>M13*Pesos!$B$4</f>
        <v>0</v>
      </c>
      <c r="AL13" s="26">
        <f>N13*Pesos!$B$5</f>
        <v>0</v>
      </c>
      <c r="AM13" s="26">
        <f>O13*Pesos!$B$6</f>
        <v>0</v>
      </c>
      <c r="AN13" s="26">
        <f>P13*Pesos!$B$7</f>
        <v>0</v>
      </c>
      <c r="AO13" s="26">
        <f>Q13*Pesos!$B$8</f>
        <v>0</v>
      </c>
      <c r="AP13" s="26">
        <f>R13*Pesos!$B$9</f>
        <v>0</v>
      </c>
      <c r="AQ13" s="26">
        <f>S13*Pesos!$B$10</f>
        <v>0</v>
      </c>
      <c r="AR13" s="105"/>
      <c r="AS13" s="38"/>
      <c r="AT13" s="26"/>
      <c r="AU13" s="78"/>
      <c r="AV13" s="88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s="89" customFormat="1" ht="15" customHeight="1">
      <c r="A14" s="12"/>
      <c r="B14" s="12">
        <v>9</v>
      </c>
      <c r="C14" s="100"/>
      <c r="D14" s="92"/>
      <c r="E14" s="75"/>
      <c r="F14" s="76"/>
      <c r="G14" s="77"/>
      <c r="H14" s="77"/>
      <c r="I14" s="78"/>
      <c r="J14" s="95"/>
      <c r="K14" s="78"/>
      <c r="L14" s="78"/>
      <c r="M14" s="78"/>
      <c r="N14" s="79"/>
      <c r="O14" s="79"/>
      <c r="P14" s="79"/>
      <c r="Q14" s="79"/>
      <c r="R14" s="79"/>
      <c r="S14" s="80"/>
      <c r="T14" s="105"/>
      <c r="U14" s="81"/>
      <c r="V14" s="82"/>
      <c r="W14" s="79"/>
      <c r="X14" s="83"/>
      <c r="Y14" s="84"/>
      <c r="Z14" s="85"/>
      <c r="AA14" s="86"/>
      <c r="AB14" s="79"/>
      <c r="AC14" s="79"/>
      <c r="AD14" s="87"/>
      <c r="AE14" s="86"/>
      <c r="AF14" s="79"/>
      <c r="AG14" s="96"/>
      <c r="AH14" s="97"/>
      <c r="AI14" s="26">
        <f>K14*Pesos!$B$2</f>
        <v>0</v>
      </c>
      <c r="AJ14" s="26">
        <f>L14*Pesos!$B$3</f>
        <v>0</v>
      </c>
      <c r="AK14" s="26">
        <f>M14*Pesos!$B$4</f>
        <v>0</v>
      </c>
      <c r="AL14" s="26">
        <f>N14*Pesos!$B$5</f>
        <v>0</v>
      </c>
      <c r="AM14" s="26">
        <f>O14*Pesos!$B$6</f>
        <v>0</v>
      </c>
      <c r="AN14" s="26">
        <f>P14*Pesos!$B$7</f>
        <v>0</v>
      </c>
      <c r="AO14" s="26">
        <f>Q14*Pesos!$B$8</f>
        <v>0</v>
      </c>
      <c r="AP14" s="26">
        <f>R14*Pesos!$B$9</f>
        <v>0</v>
      </c>
      <c r="AQ14" s="26">
        <f>S14*Pesos!$B$10</f>
        <v>0</v>
      </c>
      <c r="AR14" s="105"/>
      <c r="AS14" s="38"/>
      <c r="AT14" s="26"/>
      <c r="AU14" s="78"/>
      <c r="AV14" s="88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s="89" customFormat="1" ht="15" customHeight="1">
      <c r="A15" s="12"/>
      <c r="B15" s="12">
        <v>10</v>
      </c>
      <c r="C15" s="100"/>
      <c r="D15" s="92"/>
      <c r="E15" s="75"/>
      <c r="F15" s="76"/>
      <c r="G15" s="77"/>
      <c r="H15" s="77"/>
      <c r="I15" s="78"/>
      <c r="J15" s="95"/>
      <c r="K15" s="78"/>
      <c r="L15" s="78"/>
      <c r="M15" s="78"/>
      <c r="N15" s="79"/>
      <c r="O15" s="79"/>
      <c r="P15" s="79"/>
      <c r="Q15" s="79"/>
      <c r="R15" s="79"/>
      <c r="S15" s="80"/>
      <c r="T15" s="105"/>
      <c r="U15" s="81"/>
      <c r="V15" s="82"/>
      <c r="W15" s="79"/>
      <c r="X15" s="83"/>
      <c r="Y15" s="84"/>
      <c r="Z15" s="85"/>
      <c r="AA15" s="86"/>
      <c r="AB15" s="79"/>
      <c r="AC15" s="79"/>
      <c r="AD15" s="87"/>
      <c r="AE15" s="86"/>
      <c r="AF15" s="79"/>
      <c r="AG15" s="96"/>
      <c r="AH15" s="97"/>
      <c r="AI15" s="26">
        <f>K15*Pesos!$B$2</f>
        <v>0</v>
      </c>
      <c r="AJ15" s="26">
        <f>L15*Pesos!$B$3</f>
        <v>0</v>
      </c>
      <c r="AK15" s="26">
        <f>M15*Pesos!$B$4</f>
        <v>0</v>
      </c>
      <c r="AL15" s="26">
        <f>N15*Pesos!$B$5</f>
        <v>0</v>
      </c>
      <c r="AM15" s="26">
        <f>O15*Pesos!$B$6</f>
        <v>0</v>
      </c>
      <c r="AN15" s="26">
        <f>P15*Pesos!$B$7</f>
        <v>0</v>
      </c>
      <c r="AO15" s="26">
        <f>Q15*Pesos!$B$8</f>
        <v>0</v>
      </c>
      <c r="AP15" s="26">
        <f>R15*Pesos!$B$9</f>
        <v>0</v>
      </c>
      <c r="AQ15" s="26">
        <f>S15*Pesos!$B$10</f>
        <v>0</v>
      </c>
      <c r="AR15" s="105"/>
      <c r="AS15" s="38"/>
      <c r="AT15" s="26"/>
      <c r="AU15" s="78"/>
      <c r="AV15" s="88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s="89" customFormat="1" ht="15" customHeight="1">
      <c r="A16" s="12"/>
      <c r="B16" s="12">
        <v>11</v>
      </c>
      <c r="C16" s="100"/>
      <c r="D16" s="92"/>
      <c r="E16" s="75"/>
      <c r="F16" s="76"/>
      <c r="G16" s="77"/>
      <c r="H16" s="77"/>
      <c r="I16" s="78"/>
      <c r="J16" s="95"/>
      <c r="K16" s="78"/>
      <c r="L16" s="78"/>
      <c r="M16" s="78"/>
      <c r="N16" s="79"/>
      <c r="O16" s="79"/>
      <c r="P16" s="79"/>
      <c r="Q16" s="79"/>
      <c r="R16" s="79"/>
      <c r="S16" s="80"/>
      <c r="T16" s="105"/>
      <c r="U16" s="81"/>
      <c r="V16" s="82"/>
      <c r="W16" s="79"/>
      <c r="X16" s="83"/>
      <c r="Y16" s="84"/>
      <c r="Z16" s="85"/>
      <c r="AA16" s="86"/>
      <c r="AB16" s="79"/>
      <c r="AC16" s="79"/>
      <c r="AD16" s="87"/>
      <c r="AE16" s="86"/>
      <c r="AF16" s="79"/>
      <c r="AG16" s="96"/>
      <c r="AH16" s="97"/>
      <c r="AI16" s="26">
        <f>K16*Pesos!$B$2</f>
        <v>0</v>
      </c>
      <c r="AJ16" s="26">
        <f>L16*Pesos!$B$3</f>
        <v>0</v>
      </c>
      <c r="AK16" s="26">
        <f>M16*Pesos!$B$4</f>
        <v>0</v>
      </c>
      <c r="AL16" s="26">
        <f>N16*Pesos!$B$5</f>
        <v>0</v>
      </c>
      <c r="AM16" s="26">
        <f>O16*Pesos!$B$6</f>
        <v>0</v>
      </c>
      <c r="AN16" s="26">
        <f>P16*Pesos!$B$7</f>
        <v>0</v>
      </c>
      <c r="AO16" s="26">
        <f>Q16*Pesos!$B$8</f>
        <v>0</v>
      </c>
      <c r="AP16" s="26">
        <f>R16*Pesos!$B$9</f>
        <v>0</v>
      </c>
      <c r="AQ16" s="26">
        <f>S16*Pesos!$B$10</f>
        <v>0</v>
      </c>
      <c r="AR16" s="105"/>
      <c r="AS16" s="38"/>
      <c r="AT16" s="26"/>
      <c r="AU16" s="78"/>
      <c r="AV16" s="88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s="89" customFormat="1" ht="15" customHeight="1">
      <c r="A17" s="12"/>
      <c r="B17" s="12">
        <v>12</v>
      </c>
      <c r="C17" s="100"/>
      <c r="D17" s="92"/>
      <c r="E17" s="75"/>
      <c r="F17" s="76"/>
      <c r="G17" s="77"/>
      <c r="H17" s="77"/>
      <c r="I17" s="78"/>
      <c r="J17" s="95"/>
      <c r="K17" s="78"/>
      <c r="L17" s="78"/>
      <c r="M17" s="78"/>
      <c r="N17" s="79"/>
      <c r="O17" s="79"/>
      <c r="P17" s="79"/>
      <c r="Q17" s="79"/>
      <c r="R17" s="79"/>
      <c r="S17" s="80"/>
      <c r="T17" s="105"/>
      <c r="U17" s="81"/>
      <c r="V17" s="82"/>
      <c r="W17" s="79"/>
      <c r="X17" s="83"/>
      <c r="Y17" s="84"/>
      <c r="Z17" s="85"/>
      <c r="AA17" s="86"/>
      <c r="AB17" s="79"/>
      <c r="AC17" s="79"/>
      <c r="AD17" s="87"/>
      <c r="AE17" s="86"/>
      <c r="AF17" s="79"/>
      <c r="AG17" s="96"/>
      <c r="AH17" s="97"/>
      <c r="AI17" s="26">
        <f>K17*Pesos!$B$2</f>
        <v>0</v>
      </c>
      <c r="AJ17" s="26">
        <f>L17*Pesos!$B$3</f>
        <v>0</v>
      </c>
      <c r="AK17" s="26">
        <f>M17*Pesos!$B$4</f>
        <v>0</v>
      </c>
      <c r="AL17" s="26">
        <f>N17*Pesos!$B$5</f>
        <v>0</v>
      </c>
      <c r="AM17" s="26">
        <f>O17*Pesos!$B$6</f>
        <v>0</v>
      </c>
      <c r="AN17" s="26">
        <f>P17*Pesos!$B$7</f>
        <v>0</v>
      </c>
      <c r="AO17" s="26">
        <f>Q17*Pesos!$B$8</f>
        <v>0</v>
      </c>
      <c r="AP17" s="26">
        <f>R17*Pesos!$B$9</f>
        <v>0</v>
      </c>
      <c r="AQ17" s="26">
        <f>S17*Pesos!$B$10</f>
        <v>0</v>
      </c>
      <c r="AR17" s="105"/>
      <c r="AS17" s="38"/>
      <c r="AT17" s="26"/>
      <c r="AU17" s="78"/>
      <c r="AV17" s="8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s="89" customFormat="1" ht="15" customHeight="1">
      <c r="A18" s="12"/>
      <c r="B18" s="12">
        <v>13</v>
      </c>
      <c r="C18" s="75"/>
      <c r="D18" s="92" t="s">
        <v>37</v>
      </c>
      <c r="E18" s="75"/>
      <c r="F18" s="76"/>
      <c r="G18" s="77"/>
      <c r="H18" s="77"/>
      <c r="I18" s="78" t="s">
        <v>34</v>
      </c>
      <c r="J18" s="95">
        <v>41619</v>
      </c>
      <c r="K18" s="78"/>
      <c r="L18" s="78"/>
      <c r="M18" s="78"/>
      <c r="N18" s="79"/>
      <c r="O18" s="79"/>
      <c r="P18" s="79"/>
      <c r="Q18" s="79"/>
      <c r="R18" s="79"/>
      <c r="S18" s="80">
        <v>0</v>
      </c>
      <c r="T18" s="105">
        <f t="shared" ref="T18:T23" si="2">SUM(K18:S18)</f>
        <v>0</v>
      </c>
      <c r="U18" s="81"/>
      <c r="V18" s="82"/>
      <c r="W18" s="79"/>
      <c r="X18" s="83">
        <f t="shared" si="0"/>
        <v>0</v>
      </c>
      <c r="Y18" s="84"/>
      <c r="Z18" s="85">
        <v>2</v>
      </c>
      <c r="AA18" s="86"/>
      <c r="AB18" s="79"/>
      <c r="AC18" s="79"/>
      <c r="AD18" s="87"/>
      <c r="AE18" s="86"/>
      <c r="AF18" s="79"/>
      <c r="AG18" s="96"/>
      <c r="AH18" s="98"/>
      <c r="AI18" s="26">
        <f>K18*Pesos!$B$2</f>
        <v>0</v>
      </c>
      <c r="AJ18" s="26">
        <f>L18*Pesos!$B$3</f>
        <v>0</v>
      </c>
      <c r="AK18" s="26">
        <f>M18*Pesos!$B$4</f>
        <v>0</v>
      </c>
      <c r="AL18" s="26">
        <f>N18*Pesos!$B$5</f>
        <v>0</v>
      </c>
      <c r="AM18" s="26">
        <f>O18*Pesos!$B$6</f>
        <v>0</v>
      </c>
      <c r="AN18" s="26">
        <f>P18*Pesos!$B$7</f>
        <v>0</v>
      </c>
      <c r="AO18" s="26">
        <f>Q18*Pesos!$B$8</f>
        <v>0</v>
      </c>
      <c r="AP18" s="26">
        <f>R18*Pesos!$B$9</f>
        <v>0</v>
      </c>
      <c r="AQ18" s="26">
        <f>S18*Pesos!$B$10</f>
        <v>0</v>
      </c>
      <c r="AR18" s="105">
        <f t="shared" ref="AR18:AR23" si="3">SUM(AI18:AQ18)</f>
        <v>0</v>
      </c>
      <c r="AS18" s="38">
        <f t="shared" ref="AS18:AS23" si="4">V18*0.5</f>
        <v>0</v>
      </c>
      <c r="AT18" s="26">
        <f t="shared" ref="AT18:AT23" si="5">W18*0.25</f>
        <v>0</v>
      </c>
      <c r="AU18" s="78">
        <f t="shared" ref="AU18:AU23" si="6">AS18+AT18</f>
        <v>0</v>
      </c>
      <c r="AV18" s="88">
        <f t="shared" si="1"/>
        <v>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s="27" customFormat="1" ht="15" customHeight="1">
      <c r="A19" s="25"/>
      <c r="B19" s="25">
        <v>14</v>
      </c>
      <c r="C19" s="75"/>
      <c r="D19" s="91" t="s">
        <v>37</v>
      </c>
      <c r="E19" s="26"/>
      <c r="F19" s="43"/>
      <c r="G19" s="48"/>
      <c r="H19" s="48"/>
      <c r="I19" s="28" t="s">
        <v>34</v>
      </c>
      <c r="J19" s="74">
        <v>41687</v>
      </c>
      <c r="K19" s="28"/>
      <c r="L19" s="28"/>
      <c r="M19" s="28"/>
      <c r="N19" s="29"/>
      <c r="O19" s="29"/>
      <c r="P19" s="29"/>
      <c r="Q19" s="29"/>
      <c r="R19" s="29"/>
      <c r="S19" s="30">
        <v>0</v>
      </c>
      <c r="T19" s="105">
        <f t="shared" si="2"/>
        <v>0</v>
      </c>
      <c r="U19" s="31"/>
      <c r="V19" s="32"/>
      <c r="W19" s="29">
        <v>1</v>
      </c>
      <c r="X19" s="33">
        <f t="shared" si="0"/>
        <v>1</v>
      </c>
      <c r="Y19" s="34"/>
      <c r="Z19" s="57"/>
      <c r="AA19" s="36"/>
      <c r="AB19" s="29"/>
      <c r="AC19" s="29"/>
      <c r="AD19" s="37"/>
      <c r="AE19" s="36"/>
      <c r="AF19" s="29"/>
      <c r="AG19" s="29">
        <v>2</v>
      </c>
      <c r="AH19" s="37"/>
      <c r="AI19" s="26">
        <f>K19*Pesos!$B$2</f>
        <v>0</v>
      </c>
      <c r="AJ19" s="26">
        <f>L19*Pesos!$B$3</f>
        <v>0</v>
      </c>
      <c r="AK19" s="26">
        <f>M19*Pesos!$B$4</f>
        <v>0</v>
      </c>
      <c r="AL19" s="26">
        <f>N19*Pesos!$B$5</f>
        <v>0</v>
      </c>
      <c r="AM19" s="26">
        <f>O19*Pesos!$B$6</f>
        <v>0</v>
      </c>
      <c r="AN19" s="26">
        <f>P19*Pesos!$B$7</f>
        <v>0</v>
      </c>
      <c r="AO19" s="26">
        <f>Q19*Pesos!$B$8</f>
        <v>0</v>
      </c>
      <c r="AP19" s="26">
        <f>R19*Pesos!$B$9</f>
        <v>0</v>
      </c>
      <c r="AQ19" s="26">
        <f>S19*Pesos!$B$10</f>
        <v>0</v>
      </c>
      <c r="AR19" s="105">
        <f t="shared" si="3"/>
        <v>0</v>
      </c>
      <c r="AS19" s="38">
        <f t="shared" si="4"/>
        <v>0</v>
      </c>
      <c r="AT19" s="26">
        <f t="shared" si="5"/>
        <v>0.25</v>
      </c>
      <c r="AU19" s="28">
        <f t="shared" si="6"/>
        <v>0.25</v>
      </c>
      <c r="AV19" s="88">
        <f t="shared" si="1"/>
        <v>0.25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</row>
    <row r="20" spans="1:224" s="89" customFormat="1" ht="15" customHeight="1">
      <c r="A20" s="12"/>
      <c r="B20" s="12">
        <v>15</v>
      </c>
      <c r="C20" s="75"/>
      <c r="D20" s="92" t="s">
        <v>37</v>
      </c>
      <c r="E20" s="75"/>
      <c r="F20" s="76"/>
      <c r="G20" s="77"/>
      <c r="H20" s="77"/>
      <c r="I20" s="89" t="s">
        <v>34</v>
      </c>
      <c r="J20" s="99">
        <v>41668</v>
      </c>
      <c r="K20" s="78"/>
      <c r="L20" s="78"/>
      <c r="M20" s="78"/>
      <c r="N20" s="79"/>
      <c r="O20" s="79"/>
      <c r="P20" s="79"/>
      <c r="Q20" s="79"/>
      <c r="R20" s="79"/>
      <c r="S20" s="80">
        <v>0</v>
      </c>
      <c r="T20" s="105">
        <f t="shared" si="2"/>
        <v>0</v>
      </c>
      <c r="U20" s="81"/>
      <c r="V20" s="82"/>
      <c r="W20" s="79"/>
      <c r="X20" s="83">
        <f t="shared" si="0"/>
        <v>0</v>
      </c>
      <c r="Y20" s="84"/>
      <c r="Z20" s="85">
        <v>1</v>
      </c>
      <c r="AA20" s="86"/>
      <c r="AB20" s="79"/>
      <c r="AC20" s="79"/>
      <c r="AD20" s="87"/>
      <c r="AE20" s="86">
        <v>2</v>
      </c>
      <c r="AF20" s="79"/>
      <c r="AG20" s="96"/>
      <c r="AH20" s="98"/>
      <c r="AI20" s="26">
        <f>K20*Pesos!$B$2</f>
        <v>0</v>
      </c>
      <c r="AJ20" s="26">
        <f>L20*Pesos!$B$3</f>
        <v>0</v>
      </c>
      <c r="AK20" s="26">
        <f>M20*Pesos!$B$4</f>
        <v>0</v>
      </c>
      <c r="AL20" s="26">
        <f>N20*Pesos!$B$5</f>
        <v>0</v>
      </c>
      <c r="AM20" s="26">
        <f>O20*Pesos!$B$6</f>
        <v>0</v>
      </c>
      <c r="AN20" s="26">
        <f>P20*Pesos!$B$7</f>
        <v>0</v>
      </c>
      <c r="AO20" s="26">
        <f>Q20*Pesos!$B$8</f>
        <v>0</v>
      </c>
      <c r="AP20" s="26">
        <f>R20*Pesos!$B$9</f>
        <v>0</v>
      </c>
      <c r="AQ20" s="26">
        <f>S20*Pesos!$B$10</f>
        <v>0</v>
      </c>
      <c r="AR20" s="105">
        <f t="shared" si="3"/>
        <v>0</v>
      </c>
      <c r="AS20" s="38">
        <f t="shared" si="4"/>
        <v>0</v>
      </c>
      <c r="AT20" s="26">
        <f t="shared" si="5"/>
        <v>0</v>
      </c>
      <c r="AU20" s="78">
        <f t="shared" si="6"/>
        <v>0</v>
      </c>
      <c r="AV20" s="88">
        <f t="shared" si="1"/>
        <v>0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s="27" customFormat="1" ht="15" customHeight="1">
      <c r="A21" s="25"/>
      <c r="B21" s="25">
        <v>16</v>
      </c>
      <c r="C21" s="75"/>
      <c r="D21" s="91" t="s">
        <v>37</v>
      </c>
      <c r="E21" s="26"/>
      <c r="F21" s="58"/>
      <c r="G21" s="48"/>
      <c r="H21" s="48"/>
      <c r="I21" s="28" t="s">
        <v>34</v>
      </c>
      <c r="J21" s="74">
        <v>41556</v>
      </c>
      <c r="K21" s="28"/>
      <c r="L21" s="28"/>
      <c r="M21" s="28"/>
      <c r="N21" s="29"/>
      <c r="O21" s="29"/>
      <c r="P21" s="29"/>
      <c r="Q21" s="29">
        <v>2</v>
      </c>
      <c r="R21" s="29"/>
      <c r="S21" s="30">
        <v>0</v>
      </c>
      <c r="T21" s="105">
        <f t="shared" si="2"/>
        <v>2</v>
      </c>
      <c r="U21" s="31"/>
      <c r="V21" s="32">
        <v>2</v>
      </c>
      <c r="W21" s="29"/>
      <c r="X21" s="33">
        <f t="shared" si="0"/>
        <v>2</v>
      </c>
      <c r="Y21" s="34"/>
      <c r="Z21" s="35"/>
      <c r="AA21" s="36"/>
      <c r="AB21" s="29"/>
      <c r="AC21" s="29"/>
      <c r="AD21" s="37"/>
      <c r="AE21" s="36"/>
      <c r="AF21" s="29"/>
      <c r="AG21" s="29"/>
      <c r="AH21" s="37"/>
      <c r="AI21" s="26">
        <f>K21*Pesos!$B$2</f>
        <v>0</v>
      </c>
      <c r="AJ21" s="26">
        <f>L21*Pesos!$B$3</f>
        <v>0</v>
      </c>
      <c r="AK21" s="26">
        <f>M21*Pesos!$B$4</f>
        <v>0</v>
      </c>
      <c r="AL21" s="26">
        <f>N21*Pesos!$B$5</f>
        <v>0</v>
      </c>
      <c r="AM21" s="26">
        <f>O21*Pesos!$B$6</f>
        <v>0</v>
      </c>
      <c r="AN21" s="26">
        <f>P21*Pesos!$B$7</f>
        <v>0</v>
      </c>
      <c r="AO21" s="26">
        <f>Q21*Pesos!$B$8</f>
        <v>0.2</v>
      </c>
      <c r="AP21" s="26">
        <f>R21*Pesos!$B$9</f>
        <v>0</v>
      </c>
      <c r="AQ21" s="26">
        <f>S21*Pesos!$B$10</f>
        <v>0</v>
      </c>
      <c r="AR21" s="105">
        <f t="shared" si="3"/>
        <v>0.2</v>
      </c>
      <c r="AS21" s="38">
        <f t="shared" si="4"/>
        <v>1</v>
      </c>
      <c r="AT21" s="26">
        <f t="shared" si="5"/>
        <v>0</v>
      </c>
      <c r="AU21" s="28">
        <f t="shared" si="6"/>
        <v>1</v>
      </c>
      <c r="AV21" s="88">
        <f t="shared" si="1"/>
        <v>1</v>
      </c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</row>
    <row r="22" spans="1:224" s="89" customFormat="1" ht="15" customHeight="1">
      <c r="A22" s="12"/>
      <c r="B22" s="12">
        <v>17</v>
      </c>
      <c r="C22" s="75"/>
      <c r="D22" s="92" t="s">
        <v>37</v>
      </c>
      <c r="E22" s="75"/>
      <c r="F22" s="76"/>
      <c r="G22" s="77"/>
      <c r="H22" s="77"/>
      <c r="I22" s="78" t="s">
        <v>34</v>
      </c>
      <c r="J22" s="93">
        <v>41686</v>
      </c>
      <c r="K22" s="78"/>
      <c r="L22" s="78"/>
      <c r="M22" s="78">
        <v>3</v>
      </c>
      <c r="N22" s="79">
        <v>1</v>
      </c>
      <c r="O22" s="79"/>
      <c r="P22" s="79"/>
      <c r="Q22" s="79"/>
      <c r="R22" s="79"/>
      <c r="S22" s="80">
        <v>0</v>
      </c>
      <c r="T22" s="105">
        <f t="shared" si="2"/>
        <v>4</v>
      </c>
      <c r="U22" s="81"/>
      <c r="V22" s="82"/>
      <c r="W22" s="79">
        <v>2</v>
      </c>
      <c r="X22" s="83">
        <f t="shared" si="0"/>
        <v>2</v>
      </c>
      <c r="Y22" s="84"/>
      <c r="Z22" s="85">
        <v>3</v>
      </c>
      <c r="AA22" s="86">
        <v>4</v>
      </c>
      <c r="AB22" s="79"/>
      <c r="AC22" s="79">
        <v>7</v>
      </c>
      <c r="AD22" s="87"/>
      <c r="AE22" s="86"/>
      <c r="AF22" s="79"/>
      <c r="AG22" s="79">
        <v>4</v>
      </c>
      <c r="AH22" s="87">
        <v>1</v>
      </c>
      <c r="AI22" s="26">
        <f>K22*Pesos!$B$2</f>
        <v>0</v>
      </c>
      <c r="AJ22" s="26">
        <f>L22*Pesos!$B$3</f>
        <v>0</v>
      </c>
      <c r="AK22" s="26">
        <f>M22*Pesos!$B$4</f>
        <v>2.0999999999999996</v>
      </c>
      <c r="AL22" s="26">
        <f>N22*Pesos!$B$5</f>
        <v>0.55000000000000004</v>
      </c>
      <c r="AM22" s="26">
        <f>O22*Pesos!$B$6</f>
        <v>0</v>
      </c>
      <c r="AN22" s="26">
        <f>P22*Pesos!$B$7</f>
        <v>0</v>
      </c>
      <c r="AO22" s="26">
        <f>Q22*Pesos!$B$8</f>
        <v>0</v>
      </c>
      <c r="AP22" s="26">
        <f>R22*Pesos!$B$9</f>
        <v>0</v>
      </c>
      <c r="AQ22" s="26">
        <f>S22*Pesos!$B$10</f>
        <v>0</v>
      </c>
      <c r="AR22" s="105">
        <f t="shared" si="3"/>
        <v>2.6499999999999995</v>
      </c>
      <c r="AS22" s="38">
        <f t="shared" si="4"/>
        <v>0</v>
      </c>
      <c r="AT22" s="26">
        <f t="shared" si="5"/>
        <v>0.5</v>
      </c>
      <c r="AU22" s="78">
        <f t="shared" si="6"/>
        <v>0.5</v>
      </c>
      <c r="AV22" s="88">
        <f t="shared" si="1"/>
        <v>0.5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s="89" customFormat="1" ht="15" customHeight="1">
      <c r="A23" s="12"/>
      <c r="B23" s="12">
        <v>18</v>
      </c>
      <c r="C23" s="75"/>
      <c r="D23" s="92"/>
      <c r="E23" s="75"/>
      <c r="F23" s="76"/>
      <c r="G23" s="77"/>
      <c r="H23" s="77"/>
      <c r="I23" s="78"/>
      <c r="J23" s="95">
        <v>41619</v>
      </c>
      <c r="K23" s="78"/>
      <c r="L23" s="78"/>
      <c r="M23" s="78">
        <v>2</v>
      </c>
      <c r="N23" s="79"/>
      <c r="O23" s="79"/>
      <c r="P23" s="79"/>
      <c r="Q23" s="79"/>
      <c r="R23" s="79"/>
      <c r="S23" s="80">
        <v>0</v>
      </c>
      <c r="T23" s="105">
        <f t="shared" si="2"/>
        <v>2</v>
      </c>
      <c r="U23" s="81">
        <v>2</v>
      </c>
      <c r="V23" s="82"/>
      <c r="W23" s="79"/>
      <c r="X23" s="83">
        <f>SUM(V23:W23)</f>
        <v>0</v>
      </c>
      <c r="Y23" s="84"/>
      <c r="Z23" s="85"/>
      <c r="AA23" s="86"/>
      <c r="AB23" s="79"/>
      <c r="AC23" s="79">
        <v>3</v>
      </c>
      <c r="AD23" s="87"/>
      <c r="AE23" s="86"/>
      <c r="AF23" s="79"/>
      <c r="AG23" s="79"/>
      <c r="AH23" s="87"/>
      <c r="AI23" s="26">
        <f>K23*Pesos!$B$2</f>
        <v>0</v>
      </c>
      <c r="AJ23" s="26">
        <f>L23*Pesos!$B$3</f>
        <v>0</v>
      </c>
      <c r="AK23" s="26">
        <f>M23*Pesos!$B$4</f>
        <v>1.4</v>
      </c>
      <c r="AL23" s="26">
        <f>N23*Pesos!$B$5</f>
        <v>0</v>
      </c>
      <c r="AM23" s="26">
        <f>O23*Pesos!$B$6</f>
        <v>0</v>
      </c>
      <c r="AN23" s="26">
        <f>P23*Pesos!$B$7</f>
        <v>0</v>
      </c>
      <c r="AO23" s="26">
        <f>Q23*Pesos!$B$8</f>
        <v>0</v>
      </c>
      <c r="AP23" s="26">
        <f>R23*Pesos!$B$9</f>
        <v>0</v>
      </c>
      <c r="AQ23" s="26">
        <f>S23*Pesos!$B$10</f>
        <v>0</v>
      </c>
      <c r="AR23" s="105">
        <f t="shared" si="3"/>
        <v>1.4</v>
      </c>
      <c r="AS23" s="38">
        <f t="shared" si="4"/>
        <v>0</v>
      </c>
      <c r="AT23" s="26">
        <f t="shared" si="5"/>
        <v>0</v>
      </c>
      <c r="AU23" s="78">
        <f t="shared" si="6"/>
        <v>0</v>
      </c>
      <c r="AV23" s="88">
        <f t="shared" si="1"/>
        <v>0</v>
      </c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5" customHeight="1" thickBot="1">
      <c r="C24" s="6"/>
      <c r="D24" s="6"/>
      <c r="E24" s="6"/>
      <c r="F24" s="42"/>
      <c r="G24" s="6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3"/>
      <c r="AT24" s="13"/>
      <c r="AU24" s="13"/>
      <c r="AV24" s="16"/>
    </row>
    <row r="25" spans="1:224" s="72" customFormat="1" ht="15" customHeight="1" thickBot="1">
      <c r="A25" s="59"/>
      <c r="B25" s="60"/>
      <c r="C25" s="61"/>
      <c r="D25" s="62"/>
      <c r="E25" s="62"/>
      <c r="F25" s="63"/>
      <c r="G25" s="62"/>
      <c r="H25" s="62"/>
      <c r="I25" s="62"/>
      <c r="J25" s="62"/>
      <c r="K25" s="64">
        <f t="shared" ref="K25:AR25" si="7">SUM(K6:K23)</f>
        <v>0</v>
      </c>
      <c r="L25" s="65">
        <f t="shared" si="7"/>
        <v>1</v>
      </c>
      <c r="M25" s="66">
        <f t="shared" si="7"/>
        <v>6</v>
      </c>
      <c r="N25" s="66">
        <f t="shared" si="7"/>
        <v>1</v>
      </c>
      <c r="O25" s="66">
        <f t="shared" si="7"/>
        <v>1</v>
      </c>
      <c r="P25" s="66">
        <f t="shared" si="7"/>
        <v>0</v>
      </c>
      <c r="Q25" s="66">
        <f t="shared" si="7"/>
        <v>3</v>
      </c>
      <c r="R25" s="66">
        <f t="shared" si="7"/>
        <v>0</v>
      </c>
      <c r="S25" s="66">
        <f t="shared" si="7"/>
        <v>0</v>
      </c>
      <c r="T25" s="66">
        <f t="shared" si="7"/>
        <v>12</v>
      </c>
      <c r="U25" s="66">
        <f t="shared" si="7"/>
        <v>3</v>
      </c>
      <c r="V25" s="66">
        <f t="shared" si="7"/>
        <v>2</v>
      </c>
      <c r="W25" s="66">
        <f t="shared" si="7"/>
        <v>9</v>
      </c>
      <c r="X25" s="66">
        <f t="shared" si="7"/>
        <v>11</v>
      </c>
      <c r="Y25" s="66">
        <f t="shared" si="7"/>
        <v>0</v>
      </c>
      <c r="Z25" s="66">
        <f t="shared" si="7"/>
        <v>13</v>
      </c>
      <c r="AA25" s="66">
        <f t="shared" si="7"/>
        <v>4</v>
      </c>
      <c r="AB25" s="66">
        <f t="shared" si="7"/>
        <v>0</v>
      </c>
      <c r="AC25" s="66">
        <f t="shared" si="7"/>
        <v>10</v>
      </c>
      <c r="AD25" s="66">
        <f t="shared" si="7"/>
        <v>0</v>
      </c>
      <c r="AE25" s="66">
        <f t="shared" si="7"/>
        <v>2</v>
      </c>
      <c r="AF25" s="66">
        <f t="shared" si="7"/>
        <v>0</v>
      </c>
      <c r="AG25" s="66">
        <f t="shared" si="7"/>
        <v>7</v>
      </c>
      <c r="AH25" s="66">
        <f t="shared" si="7"/>
        <v>1</v>
      </c>
      <c r="AI25" s="67">
        <f t="shared" si="7"/>
        <v>0</v>
      </c>
      <c r="AJ25" s="67">
        <f t="shared" si="7"/>
        <v>0.85</v>
      </c>
      <c r="AK25" s="67">
        <f t="shared" si="7"/>
        <v>4.1999999999999993</v>
      </c>
      <c r="AL25" s="67">
        <f t="shared" si="7"/>
        <v>0.55000000000000004</v>
      </c>
      <c r="AM25" s="67">
        <f t="shared" si="7"/>
        <v>0.4</v>
      </c>
      <c r="AN25" s="67">
        <f t="shared" si="7"/>
        <v>0</v>
      </c>
      <c r="AO25" s="67">
        <f t="shared" si="7"/>
        <v>0.30000000000000004</v>
      </c>
      <c r="AP25" s="67">
        <f t="shared" si="7"/>
        <v>0</v>
      </c>
      <c r="AQ25" s="67">
        <f t="shared" si="7"/>
        <v>0</v>
      </c>
      <c r="AR25" s="67">
        <f t="shared" si="7"/>
        <v>6.3000000000000007</v>
      </c>
      <c r="AS25" s="68">
        <f>SUM(AS6:AS23)</f>
        <v>1</v>
      </c>
      <c r="AT25" s="69">
        <f>SUM(AT6:AT23)</f>
        <v>2.25</v>
      </c>
      <c r="AU25" s="69">
        <f>SUM(AU6:AU23)</f>
        <v>3.25</v>
      </c>
      <c r="AV25" s="70">
        <f>SUM(AV6:AV23)/12</f>
        <v>0.27083333333333331</v>
      </c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</row>
    <row r="26" spans="1:224" ht="15" customHeight="1">
      <c r="A26" s="17"/>
      <c r="B26" s="17"/>
      <c r="C26" s="18"/>
      <c r="D26" s="18"/>
      <c r="E26" s="18"/>
      <c r="F26" s="44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>
        <f>AI25+AJ25+AK25+AL25</f>
        <v>5.5999999999999988</v>
      </c>
      <c r="AM26" s="20">
        <f>AL26/AR26</f>
        <v>0.88888888888888884</v>
      </c>
      <c r="AN26" s="15"/>
      <c r="AO26" s="15">
        <f>AM25+AN25+AO25</f>
        <v>0.70000000000000007</v>
      </c>
      <c r="AP26" s="20">
        <f>(AO26/AR26)</f>
        <v>0.11111111111111115</v>
      </c>
      <c r="AQ26" s="15"/>
      <c r="AR26" s="15">
        <f>AL26+AO26</f>
        <v>6.2999999999999989</v>
      </c>
      <c r="AS26" s="14"/>
      <c r="AT26" s="14"/>
      <c r="AU26" s="14"/>
      <c r="AV26" s="19"/>
    </row>
    <row r="27" spans="1:224" ht="15" customHeight="1"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224" ht="15" customHeight="1"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224" ht="15" customHeight="1">
      <c r="K29" s="134" t="s">
        <v>40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34" t="s">
        <v>30</v>
      </c>
      <c r="V29" s="128"/>
      <c r="W29" s="128"/>
      <c r="X29" s="128"/>
      <c r="Y29" s="128"/>
      <c r="Z29" s="128"/>
      <c r="AA29" s="128"/>
      <c r="AB29" s="128"/>
      <c r="AC29" s="128"/>
      <c r="AD29" s="128"/>
      <c r="AE29" s="138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224" ht="15" customHeight="1"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38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224" ht="15" customHeight="1">
      <c r="K31" s="1" t="s">
        <v>12</v>
      </c>
      <c r="L31" s="1" t="s">
        <v>2</v>
      </c>
      <c r="M31" s="1" t="s">
        <v>7</v>
      </c>
      <c r="N31" s="1" t="s">
        <v>6</v>
      </c>
      <c r="O31" s="1" t="s">
        <v>5</v>
      </c>
      <c r="P31" s="1" t="s">
        <v>4</v>
      </c>
      <c r="Q31" s="1" t="s">
        <v>3</v>
      </c>
      <c r="R31" s="1" t="s">
        <v>0</v>
      </c>
      <c r="S31" s="1" t="s">
        <v>13</v>
      </c>
      <c r="T31" s="101" t="s">
        <v>14</v>
      </c>
      <c r="U31" s="1" t="s">
        <v>12</v>
      </c>
      <c r="V31" s="1" t="s">
        <v>2</v>
      </c>
      <c r="W31" s="1" t="s">
        <v>7</v>
      </c>
      <c r="X31" s="1" t="s">
        <v>6</v>
      </c>
      <c r="Y31" s="1" t="s">
        <v>5</v>
      </c>
      <c r="Z31" s="1" t="s">
        <v>4</v>
      </c>
      <c r="AA31" s="1" t="s">
        <v>3</v>
      </c>
      <c r="AB31" s="1" t="s">
        <v>0</v>
      </c>
      <c r="AC31" s="1" t="s">
        <v>13</v>
      </c>
      <c r="AD31" s="103" t="s">
        <v>14</v>
      </c>
      <c r="AE31" s="102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224" ht="15" customHeight="1">
      <c r="K32" s="28"/>
      <c r="L32" s="28"/>
      <c r="M32" s="28"/>
      <c r="N32" s="28"/>
      <c r="O32" s="28"/>
      <c r="P32" s="28"/>
      <c r="Q32" s="28">
        <v>1</v>
      </c>
      <c r="R32" s="28"/>
      <c r="S32" s="28">
        <v>0</v>
      </c>
      <c r="T32" s="104">
        <f>SUM(K32:S32)</f>
        <v>1</v>
      </c>
      <c r="U32" s="28">
        <f>K$32*Pesos!$B2</f>
        <v>0</v>
      </c>
      <c r="V32" s="28">
        <f>L$32*Pesos!$B3</f>
        <v>0</v>
      </c>
      <c r="W32" s="28">
        <f>M$32*Pesos!$B4</f>
        <v>0</v>
      </c>
      <c r="X32" s="28">
        <f>N$32*Pesos!$B5</f>
        <v>0</v>
      </c>
      <c r="Y32" s="28">
        <f>O$32*Pesos!$B6</f>
        <v>0</v>
      </c>
      <c r="Z32" s="28">
        <f>P$32*Pesos!$B7</f>
        <v>0</v>
      </c>
      <c r="AA32" s="28">
        <f>Q$32*Pesos!$B8</f>
        <v>0.1</v>
      </c>
      <c r="AB32" s="28">
        <f>R$32*Pesos!$B9</f>
        <v>0</v>
      </c>
      <c r="AC32" s="28">
        <f>S$32*Pesos!$B10</f>
        <v>0</v>
      </c>
      <c r="AD32" s="104">
        <f>SUM(U32:AC32)</f>
        <v>0.1</v>
      </c>
      <c r="AE32" s="13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25:48" ht="15" customHeight="1"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25:48" ht="15" customHeight="1"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</sheetData>
  <mergeCells count="34">
    <mergeCell ref="C2:G2"/>
    <mergeCell ref="H3:H5"/>
    <mergeCell ref="AI3:AR4"/>
    <mergeCell ref="C3:C5"/>
    <mergeCell ref="K3:T4"/>
    <mergeCell ref="V3:V5"/>
    <mergeCell ref="G3:G5"/>
    <mergeCell ref="AE3:AH3"/>
    <mergeCell ref="AE4:AE5"/>
    <mergeCell ref="AF4:AF5"/>
    <mergeCell ref="AG4:AG5"/>
    <mergeCell ref="K29:T30"/>
    <mergeCell ref="U29:AD30"/>
    <mergeCell ref="AE29:AE30"/>
    <mergeCell ref="AA3:AD3"/>
    <mergeCell ref="AA4:AA5"/>
    <mergeCell ref="AB4:AB5"/>
    <mergeCell ref="AV3:AV5"/>
    <mergeCell ref="AU3:AU5"/>
    <mergeCell ref="AS3:AS5"/>
    <mergeCell ref="AC4:AC5"/>
    <mergeCell ref="AH4:AH5"/>
    <mergeCell ref="AD4:AD5"/>
    <mergeCell ref="AT3:AT5"/>
    <mergeCell ref="A3:A5"/>
    <mergeCell ref="B3:B5"/>
    <mergeCell ref="Y3:Z3"/>
    <mergeCell ref="Y4:Y5"/>
    <mergeCell ref="Z4:Z5"/>
    <mergeCell ref="J3:J5"/>
    <mergeCell ref="D3:D5"/>
    <mergeCell ref="U3:U5"/>
    <mergeCell ref="X3:X5"/>
    <mergeCell ref="W3:W5"/>
  </mergeCells>
  <phoneticPr fontId="2" type="noConversion"/>
  <pageMargins left="0.39370078740157483" right="0.19685039370078741" top="0.59055118110236227" bottom="0.39370078740157483" header="0" footer="0"/>
  <pageSetup paperSize="9" scale="7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1" sqref="A11"/>
    </sheetView>
  </sheetViews>
  <sheetFormatPr defaultColWidth="11.42578125" defaultRowHeight="12.75"/>
  <sheetData>
    <row r="1" spans="1:2">
      <c r="A1" t="s">
        <v>39</v>
      </c>
    </row>
    <row r="2" spans="1:2">
      <c r="A2" t="s">
        <v>12</v>
      </c>
      <c r="B2">
        <v>1</v>
      </c>
    </row>
    <row r="3" spans="1:2">
      <c r="A3" t="s">
        <v>2</v>
      </c>
      <c r="B3">
        <v>0.85</v>
      </c>
    </row>
    <row r="4" spans="1:2">
      <c r="A4" t="s">
        <v>7</v>
      </c>
      <c r="B4">
        <v>0.7</v>
      </c>
    </row>
    <row r="5" spans="1:2">
      <c r="A5" t="s">
        <v>6</v>
      </c>
      <c r="B5">
        <v>0.55000000000000004</v>
      </c>
    </row>
    <row r="6" spans="1:2">
      <c r="A6" t="s">
        <v>5</v>
      </c>
      <c r="B6">
        <v>0.4</v>
      </c>
    </row>
    <row r="7" spans="1:2">
      <c r="A7" t="s">
        <v>4</v>
      </c>
      <c r="B7">
        <v>0.25</v>
      </c>
    </row>
    <row r="8" spans="1:2">
      <c r="A8" t="s">
        <v>3</v>
      </c>
      <c r="B8">
        <v>0.1</v>
      </c>
    </row>
    <row r="9" spans="1:2">
      <c r="A9" t="s">
        <v>0</v>
      </c>
      <c r="B9">
        <v>0</v>
      </c>
    </row>
    <row r="10" spans="1:2">
      <c r="A10" t="s">
        <v>13</v>
      </c>
      <c r="B10">
        <v>0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Comparativo</vt:lpstr>
      <vt:lpstr>Pesos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Kellen Smak</dc:creator>
  <cp:lastModifiedBy>Naiara</cp:lastModifiedBy>
  <cp:lastPrinted>2012-02-02T10:44:13Z</cp:lastPrinted>
  <dcterms:created xsi:type="dcterms:W3CDTF">2011-11-19T12:51:38Z</dcterms:created>
  <dcterms:modified xsi:type="dcterms:W3CDTF">2018-09-25T12:39:19Z</dcterms:modified>
</cp:coreProperties>
</file>