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17"/>
  <workbookPr/>
  <mc:AlternateContent xmlns:mc="http://schemas.openxmlformats.org/markup-compatibility/2006">
    <mc:Choice Requires="x15">
      <x15ac:absPath xmlns:x15ac="http://schemas.microsoft.com/office/spreadsheetml/2010/11/ac" url="https://funtef-my.sharepoint.com/personal/backup_funtefpr_org_br/Documents/Nuvem/Especializacao/LinkPlanilhaReferencia/"/>
    </mc:Choice>
  </mc:AlternateContent>
  <xr:revisionPtr revIDLastSave="0" documentId="8_{A4536952-E092-4BC4-A092-2246220BEE56}" xr6:coauthVersionLast="47" xr6:coauthVersionMax="47" xr10:uidLastSave="{00000000-0000-0000-0000-000000000000}"/>
  <bookViews>
    <workbookView xWindow="28680" yWindow="-120" windowWidth="28095" windowHeight="16440" tabRatio="500" firstSheet="11" activeTab="11" xr2:uid="{00000000-000D-0000-FFFF-FFFF00000000}"/>
  </bookViews>
  <sheets>
    <sheet name="Servidores" sheetId="3" r:id="rId1"/>
    <sheet name="Serviços - PF" sheetId="4" r:id="rId2"/>
    <sheet name="Serviços - PJ" sheetId="5" r:id="rId3"/>
    <sheet name="Investimento" sheetId="6" r:id="rId4"/>
    <sheet name="Diárias e Passagens" sheetId="7" r:id="rId5"/>
    <sheet name="Material de Consumo" sheetId="8" r:id="rId6"/>
    <sheet name="Estagiários" sheetId="9" r:id="rId7"/>
    <sheet name="PROJETOS" sheetId="10" r:id="rId8"/>
    <sheet name="Cronograma" sheetId="11" r:id="rId9"/>
    <sheet name="Valores Referenciais" sheetId="12" r:id="rId10"/>
    <sheet name="Consumo - especificação" sheetId="13" r:id="rId11"/>
    <sheet name="Custo do Curso" sheetId="1" r:id="rId12"/>
  </sheets>
  <definedNames>
    <definedName name="_xlnm.Print_Area" localSheetId="11">'Custo do Curso'!$A$5:$H$51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8" i="1" l="1"/>
  <c r="C39" i="1"/>
  <c r="H44" i="1"/>
  <c r="F5" i="11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D32" i="3"/>
  <c r="E32" i="3"/>
  <c r="E5" i="11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12" i="3"/>
  <c r="K39" i="3"/>
  <c r="K40" i="3"/>
  <c r="K41" i="3"/>
  <c r="K42" i="3"/>
  <c r="K43" i="3"/>
  <c r="K44" i="3"/>
  <c r="C5" i="11"/>
  <c r="E6" i="11"/>
  <c r="C37" i="1"/>
  <c r="C40" i="1"/>
  <c r="G37" i="1" s="1"/>
  <c r="B11" i="5"/>
  <c r="E34" i="6"/>
  <c r="E33" i="6"/>
  <c r="B46" i="1"/>
  <c r="D46" i="1"/>
  <c r="B47" i="1"/>
  <c r="E32" i="6"/>
  <c r="E30" i="6"/>
  <c r="E29" i="6"/>
  <c r="J8" i="9"/>
  <c r="E13" i="7"/>
  <c r="E14" i="7"/>
  <c r="M29" i="3"/>
  <c r="H23" i="3"/>
  <c r="I23" i="3"/>
  <c r="J23" i="3"/>
  <c r="L23" i="3"/>
  <c r="M23" i="3"/>
  <c r="N23" i="3"/>
  <c r="O23" i="3"/>
  <c r="P23" i="3"/>
  <c r="Q23" i="3"/>
  <c r="M30" i="3"/>
  <c r="G24" i="3"/>
  <c r="H24" i="3"/>
  <c r="I24" i="3"/>
  <c r="J24" i="3"/>
  <c r="L24" i="3"/>
  <c r="M24" i="3"/>
  <c r="N24" i="3"/>
  <c r="O24" i="3"/>
  <c r="P24" i="3"/>
  <c r="Q24" i="3"/>
  <c r="M31" i="3"/>
  <c r="G25" i="3"/>
  <c r="H25" i="3"/>
  <c r="I25" i="3"/>
  <c r="J25" i="3"/>
  <c r="M25" i="3"/>
  <c r="N25" i="3"/>
  <c r="O25" i="3"/>
  <c r="P25" i="3"/>
  <c r="Q25" i="3"/>
  <c r="N32" i="3"/>
  <c r="G26" i="3"/>
  <c r="H26" i="3"/>
  <c r="I26" i="3"/>
  <c r="J26" i="3"/>
  <c r="L26" i="3"/>
  <c r="N26" i="3"/>
  <c r="O26" i="3"/>
  <c r="P26" i="3"/>
  <c r="Q26" i="3"/>
  <c r="G27" i="3"/>
  <c r="H27" i="3"/>
  <c r="I27" i="3"/>
  <c r="J27" i="3"/>
  <c r="L27" i="3"/>
  <c r="N27" i="3"/>
  <c r="O27" i="3"/>
  <c r="P27" i="3"/>
  <c r="Q27" i="3"/>
  <c r="N34" i="3"/>
  <c r="G28" i="3"/>
  <c r="H28" i="3"/>
  <c r="I28" i="3"/>
  <c r="J28" i="3"/>
  <c r="L28" i="3"/>
  <c r="N28" i="3"/>
  <c r="O28" i="3"/>
  <c r="P28" i="3"/>
  <c r="Q28" i="3"/>
  <c r="N35" i="3"/>
  <c r="G29" i="3"/>
  <c r="H29" i="3"/>
  <c r="I29" i="3"/>
  <c r="J29" i="3"/>
  <c r="L29" i="3"/>
  <c r="N29" i="3"/>
  <c r="O29" i="3"/>
  <c r="P29" i="3"/>
  <c r="Q29" i="3"/>
  <c r="N36" i="3"/>
  <c r="G30" i="3"/>
  <c r="H30" i="3"/>
  <c r="I30" i="3"/>
  <c r="J30" i="3"/>
  <c r="L30" i="3"/>
  <c r="N30" i="3"/>
  <c r="O30" i="3"/>
  <c r="P30" i="3"/>
  <c r="Q30" i="3"/>
  <c r="G31" i="3"/>
  <c r="H31" i="3"/>
  <c r="I31" i="3"/>
  <c r="J31" i="3"/>
  <c r="L31" i="3"/>
  <c r="N31" i="3"/>
  <c r="O31" i="3"/>
  <c r="P31" i="3"/>
  <c r="Q31" i="3"/>
  <c r="N38" i="3"/>
  <c r="G32" i="3"/>
  <c r="H32" i="3"/>
  <c r="I32" i="3"/>
  <c r="J32" i="3"/>
  <c r="L32" i="3"/>
  <c r="M32" i="3"/>
  <c r="O32" i="3"/>
  <c r="P32" i="3"/>
  <c r="Q32" i="3"/>
  <c r="D33" i="3"/>
  <c r="E33" i="3"/>
  <c r="G33" i="3"/>
  <c r="H33" i="3"/>
  <c r="I33" i="3"/>
  <c r="J33" i="3"/>
  <c r="L33" i="3"/>
  <c r="M33" i="3"/>
  <c r="N33" i="3"/>
  <c r="O33" i="3"/>
  <c r="P33" i="3"/>
  <c r="Q33" i="3"/>
  <c r="D34" i="3"/>
  <c r="E34" i="3"/>
  <c r="G34" i="3"/>
  <c r="H34" i="3"/>
  <c r="I34" i="3"/>
  <c r="J34" i="3"/>
  <c r="L34" i="3"/>
  <c r="M34" i="3"/>
  <c r="O34" i="3"/>
  <c r="P34" i="3"/>
  <c r="Q34" i="3"/>
  <c r="AC33" i="11"/>
  <c r="AC31" i="11"/>
  <c r="AC29" i="11"/>
  <c r="AC27" i="11"/>
  <c r="AC25" i="11"/>
  <c r="AC23" i="11"/>
  <c r="AC21" i="11"/>
  <c r="AC19" i="11"/>
  <c r="AC17" i="11"/>
  <c r="AC13" i="11"/>
  <c r="AC11" i="11"/>
  <c r="AC9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AB5" i="11"/>
  <c r="AB15" i="11"/>
  <c r="AA5" i="11"/>
  <c r="Z5" i="11"/>
  <c r="Z15" i="11"/>
  <c r="Y5" i="11"/>
  <c r="Y15" i="11"/>
  <c r="X5" i="11"/>
  <c r="X15" i="11"/>
  <c r="W5" i="11"/>
  <c r="V5" i="11"/>
  <c r="V15" i="11"/>
  <c r="U5" i="11"/>
  <c r="U15" i="11"/>
  <c r="T5" i="11"/>
  <c r="T15" i="11"/>
  <c r="S5" i="11"/>
  <c r="S15" i="11"/>
  <c r="R5" i="11"/>
  <c r="R15" i="11"/>
  <c r="Q5" i="11"/>
  <c r="Q15" i="11"/>
  <c r="P5" i="11"/>
  <c r="P15" i="11"/>
  <c r="O5" i="11"/>
  <c r="N5" i="11"/>
  <c r="N15" i="11"/>
  <c r="M5" i="11"/>
  <c r="M15" i="11"/>
  <c r="L5" i="11"/>
  <c r="L15" i="11"/>
  <c r="K5" i="11"/>
  <c r="J5" i="11"/>
  <c r="I5" i="11"/>
  <c r="I15" i="11"/>
  <c r="H5" i="11"/>
  <c r="H15" i="11"/>
  <c r="G5" i="11"/>
  <c r="F15" i="11"/>
  <c r="E15" i="11"/>
  <c r="C76" i="10"/>
  <c r="C65" i="10"/>
  <c r="C54" i="10"/>
  <c r="E7" i="7"/>
  <c r="E8" i="7"/>
  <c r="E9" i="7"/>
  <c r="E15" i="7"/>
  <c r="C21" i="8"/>
  <c r="C21" i="10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C32" i="10"/>
  <c r="H23" i="1"/>
  <c r="C11" i="10"/>
  <c r="H27" i="1"/>
  <c r="E43" i="10"/>
  <c r="I9" i="9"/>
  <c r="H9" i="9"/>
  <c r="G8" i="9"/>
  <c r="D4" i="9"/>
  <c r="C25" i="11"/>
  <c r="K26" i="11"/>
  <c r="C4" i="8"/>
  <c r="B4" i="7"/>
  <c r="E31" i="6"/>
  <c r="E28" i="6"/>
  <c r="E27" i="6"/>
  <c r="E26" i="6"/>
  <c r="E25" i="6"/>
  <c r="E24" i="6"/>
  <c r="E23" i="6"/>
  <c r="E17" i="6"/>
  <c r="E16" i="6"/>
  <c r="E15" i="6"/>
  <c r="E14" i="6"/>
  <c r="E13" i="6"/>
  <c r="E12" i="6"/>
  <c r="E11" i="6"/>
  <c r="E10" i="6"/>
  <c r="E9" i="6"/>
  <c r="E8" i="6"/>
  <c r="E7" i="6"/>
  <c r="F4" i="6"/>
  <c r="C4" i="6"/>
  <c r="C27" i="11"/>
  <c r="B4" i="5"/>
  <c r="E34" i="4"/>
  <c r="E33" i="4"/>
  <c r="E32" i="4"/>
  <c r="E31" i="4"/>
  <c r="E30" i="4"/>
  <c r="E29" i="4"/>
  <c r="E28" i="4"/>
  <c r="E27" i="4"/>
  <c r="E26" i="4"/>
  <c r="B51" i="3"/>
  <c r="B50" i="3"/>
  <c r="B49" i="3"/>
  <c r="B48" i="3"/>
  <c r="B47" i="3"/>
  <c r="B46" i="3"/>
  <c r="B45" i="3"/>
  <c r="B44" i="3"/>
  <c r="Q43" i="3"/>
  <c r="P43" i="3"/>
  <c r="O43" i="3"/>
  <c r="N43" i="3"/>
  <c r="M43" i="3"/>
  <c r="L43" i="3"/>
  <c r="J43" i="3"/>
  <c r="I43" i="3"/>
  <c r="H43" i="3"/>
  <c r="G43" i="3"/>
  <c r="B43" i="3"/>
  <c r="Q42" i="3"/>
  <c r="P42" i="3"/>
  <c r="O42" i="3"/>
  <c r="N42" i="3"/>
  <c r="M42" i="3"/>
  <c r="L42" i="3"/>
  <c r="J42" i="3"/>
  <c r="I42" i="3"/>
  <c r="H42" i="3"/>
  <c r="G42" i="3"/>
  <c r="B42" i="3"/>
  <c r="Q41" i="3"/>
  <c r="P41" i="3"/>
  <c r="O41" i="3"/>
  <c r="N41" i="3"/>
  <c r="M41" i="3"/>
  <c r="L41" i="3"/>
  <c r="J41" i="3"/>
  <c r="I41" i="3"/>
  <c r="H41" i="3"/>
  <c r="G41" i="3"/>
  <c r="B41" i="3"/>
  <c r="Q40" i="3"/>
  <c r="P40" i="3"/>
  <c r="O40" i="3"/>
  <c r="N40" i="3"/>
  <c r="M40" i="3"/>
  <c r="L40" i="3"/>
  <c r="J40" i="3"/>
  <c r="I40" i="3"/>
  <c r="H40" i="3"/>
  <c r="G40" i="3"/>
  <c r="Q39" i="3"/>
  <c r="P39" i="3"/>
  <c r="O39" i="3"/>
  <c r="N39" i="3"/>
  <c r="M39" i="3"/>
  <c r="L39" i="3"/>
  <c r="J39" i="3"/>
  <c r="I39" i="3"/>
  <c r="H39" i="3"/>
  <c r="G39" i="3"/>
  <c r="Q38" i="3"/>
  <c r="P38" i="3"/>
  <c r="O38" i="3"/>
  <c r="M38" i="3"/>
  <c r="L38" i="3"/>
  <c r="J38" i="3"/>
  <c r="I38" i="3"/>
  <c r="H38" i="3"/>
  <c r="G38" i="3"/>
  <c r="Q37" i="3"/>
  <c r="P37" i="3"/>
  <c r="O37" i="3"/>
  <c r="N37" i="3"/>
  <c r="M37" i="3"/>
  <c r="L37" i="3"/>
  <c r="J37" i="3"/>
  <c r="I37" i="3"/>
  <c r="H37" i="3"/>
  <c r="G37" i="3"/>
  <c r="D37" i="3"/>
  <c r="E37" i="3"/>
  <c r="Q36" i="3"/>
  <c r="P36" i="3"/>
  <c r="O36" i="3"/>
  <c r="M36" i="3"/>
  <c r="L36" i="3"/>
  <c r="J36" i="3"/>
  <c r="I36" i="3"/>
  <c r="H36" i="3"/>
  <c r="G36" i="3"/>
  <c r="D36" i="3"/>
  <c r="E36" i="3"/>
  <c r="Q35" i="3"/>
  <c r="P35" i="3"/>
  <c r="O35" i="3"/>
  <c r="M35" i="3"/>
  <c r="L35" i="3"/>
  <c r="J35" i="3"/>
  <c r="I35" i="3"/>
  <c r="H35" i="3"/>
  <c r="G35" i="3"/>
  <c r="D35" i="3"/>
  <c r="E35" i="3"/>
  <c r="Q22" i="3"/>
  <c r="P22" i="3"/>
  <c r="O22" i="3"/>
  <c r="N22" i="3"/>
  <c r="M22" i="3"/>
  <c r="L22" i="3"/>
  <c r="J22" i="3"/>
  <c r="I22" i="3"/>
  <c r="H22" i="3"/>
  <c r="G22" i="3"/>
  <c r="M28" i="3"/>
  <c r="Q21" i="3"/>
  <c r="P21" i="3"/>
  <c r="O21" i="3"/>
  <c r="N21" i="3"/>
  <c r="M21" i="3"/>
  <c r="L21" i="3"/>
  <c r="J21" i="3"/>
  <c r="I21" i="3"/>
  <c r="H21" i="3"/>
  <c r="M27" i="3"/>
  <c r="Q20" i="3"/>
  <c r="P20" i="3"/>
  <c r="O20" i="3"/>
  <c r="N20" i="3"/>
  <c r="M20" i="3"/>
  <c r="L20" i="3"/>
  <c r="J20" i="3"/>
  <c r="G20" i="3"/>
  <c r="M26" i="3"/>
  <c r="Q19" i="3"/>
  <c r="P19" i="3"/>
  <c r="O19" i="3"/>
  <c r="N19" i="3"/>
  <c r="M19" i="3"/>
  <c r="L19" i="3"/>
  <c r="J19" i="3"/>
  <c r="I19" i="3"/>
  <c r="H19" i="3"/>
  <c r="G19" i="3"/>
  <c r="L25" i="3"/>
  <c r="Q18" i="3"/>
  <c r="P18" i="3"/>
  <c r="O18" i="3"/>
  <c r="N18" i="3"/>
  <c r="M18" i="3"/>
  <c r="L18" i="3"/>
  <c r="J18" i="3"/>
  <c r="I18" i="3"/>
  <c r="G18" i="3"/>
  <c r="Q17" i="3"/>
  <c r="P17" i="3"/>
  <c r="O17" i="3"/>
  <c r="N17" i="3"/>
  <c r="M17" i="3"/>
  <c r="L17" i="3"/>
  <c r="J17" i="3"/>
  <c r="G17" i="3"/>
  <c r="G23" i="3"/>
  <c r="Q16" i="3"/>
  <c r="P16" i="3"/>
  <c r="O16" i="3"/>
  <c r="N16" i="3"/>
  <c r="M16" i="3"/>
  <c r="L16" i="3"/>
  <c r="J16" i="3"/>
  <c r="I16" i="3"/>
  <c r="G16" i="3"/>
  <c r="I20" i="3"/>
  <c r="Q15" i="3"/>
  <c r="P15" i="3"/>
  <c r="O15" i="3"/>
  <c r="N15" i="3"/>
  <c r="M15" i="3"/>
  <c r="L15" i="3"/>
  <c r="J15" i="3"/>
  <c r="I15" i="3"/>
  <c r="G15" i="3"/>
  <c r="G21" i="3"/>
  <c r="Q14" i="3"/>
  <c r="P14" i="3"/>
  <c r="O14" i="3"/>
  <c r="N14" i="3"/>
  <c r="M14" i="3"/>
  <c r="L14" i="3"/>
  <c r="J14" i="3"/>
  <c r="I14" i="3"/>
  <c r="H14" i="3"/>
  <c r="H20" i="3"/>
  <c r="Q13" i="3"/>
  <c r="P13" i="3"/>
  <c r="O13" i="3"/>
  <c r="N13" i="3"/>
  <c r="M13" i="3"/>
  <c r="L13" i="3"/>
  <c r="J13" i="3"/>
  <c r="I13" i="3"/>
  <c r="H13" i="3"/>
  <c r="I17" i="3"/>
  <c r="Q12" i="3"/>
  <c r="P12" i="3"/>
  <c r="O12" i="3"/>
  <c r="N12" i="3"/>
  <c r="M12" i="3"/>
  <c r="L12" i="3"/>
  <c r="J12" i="3"/>
  <c r="I12" i="3"/>
  <c r="G12" i="3"/>
  <c r="H18" i="3"/>
  <c r="H17" i="3"/>
  <c r="H16" i="3"/>
  <c r="H15" i="3"/>
  <c r="G14" i="3"/>
  <c r="G13" i="3"/>
  <c r="E6" i="3"/>
  <c r="H12" i="3"/>
  <c r="B2" i="3"/>
  <c r="E35" i="6"/>
  <c r="AA26" i="11"/>
  <c r="V26" i="11"/>
  <c r="G9" i="9"/>
  <c r="K8" i="9"/>
  <c r="F26" i="11"/>
  <c r="E18" i="6"/>
  <c r="C33" i="11"/>
  <c r="AA34" i="11"/>
  <c r="C31" i="11"/>
  <c r="AA32" i="11"/>
  <c r="J44" i="3"/>
  <c r="N44" i="3"/>
  <c r="C13" i="11"/>
  <c r="O14" i="11"/>
  <c r="G44" i="3"/>
  <c r="I6" i="11"/>
  <c r="O44" i="3"/>
  <c r="C11" i="11"/>
  <c r="Z12" i="11"/>
  <c r="L44" i="3"/>
  <c r="C7" i="11"/>
  <c r="W24" i="11"/>
  <c r="H44" i="3"/>
  <c r="Y28" i="11"/>
  <c r="U28" i="11"/>
  <c r="Q28" i="11"/>
  <c r="M28" i="11"/>
  <c r="E28" i="11"/>
  <c r="Z28" i="11"/>
  <c r="V28" i="11"/>
  <c r="R28" i="11"/>
  <c r="N28" i="11"/>
  <c r="J28" i="11"/>
  <c r="F28" i="11"/>
  <c r="AB28" i="11"/>
  <c r="T28" i="11"/>
  <c r="L28" i="11"/>
  <c r="W28" i="11"/>
  <c r="O28" i="11"/>
  <c r="G28" i="11"/>
  <c r="P28" i="11"/>
  <c r="AA28" i="11"/>
  <c r="S28" i="11"/>
  <c r="K28" i="11"/>
  <c r="X28" i="11"/>
  <c r="E38" i="3"/>
  <c r="C21" i="11"/>
  <c r="J9" i="9"/>
  <c r="P44" i="3"/>
  <c r="C15" i="11"/>
  <c r="Z16" i="11"/>
  <c r="J15" i="11"/>
  <c r="S34" i="11"/>
  <c r="I44" i="3"/>
  <c r="Q44" i="3"/>
  <c r="C17" i="11"/>
  <c r="E35" i="4"/>
  <c r="S32" i="11"/>
  <c r="AB32" i="11"/>
  <c r="L32" i="11"/>
  <c r="AB26" i="11"/>
  <c r="X26" i="11"/>
  <c r="T26" i="11"/>
  <c r="P26" i="11"/>
  <c r="L26" i="11"/>
  <c r="H26" i="11"/>
  <c r="Y26" i="11"/>
  <c r="U26" i="11"/>
  <c r="Q26" i="11"/>
  <c r="M26" i="11"/>
  <c r="I26" i="11"/>
  <c r="E26" i="11"/>
  <c r="W26" i="11"/>
  <c r="O26" i="11"/>
  <c r="G26" i="11"/>
  <c r="Z26" i="11"/>
  <c r="R26" i="11"/>
  <c r="J26" i="11"/>
  <c r="S26" i="11"/>
  <c r="T34" i="11"/>
  <c r="M44" i="3"/>
  <c r="C9" i="11"/>
  <c r="G15" i="11"/>
  <c r="O15" i="11"/>
  <c r="W15" i="11"/>
  <c r="AC7" i="11"/>
  <c r="K15" i="11"/>
  <c r="AA15" i="11"/>
  <c r="N26" i="11"/>
  <c r="AC5" i="11"/>
  <c r="E32" i="11"/>
  <c r="N34" i="11"/>
  <c r="G34" i="11"/>
  <c r="K9" i="9"/>
  <c r="C19" i="11"/>
  <c r="I34" i="11"/>
  <c r="Y34" i="11"/>
  <c r="V34" i="11"/>
  <c r="J34" i="11"/>
  <c r="O34" i="11"/>
  <c r="M34" i="11"/>
  <c r="H34" i="11"/>
  <c r="F34" i="11"/>
  <c r="R34" i="11"/>
  <c r="W34" i="11"/>
  <c r="Q34" i="11"/>
  <c r="L34" i="11"/>
  <c r="AB34" i="11"/>
  <c r="Z34" i="11"/>
  <c r="E34" i="11"/>
  <c r="U34" i="11"/>
  <c r="K34" i="11"/>
  <c r="C29" i="11"/>
  <c r="R32" i="11"/>
  <c r="Y32" i="11"/>
  <c r="F32" i="11"/>
  <c r="M32" i="11"/>
  <c r="G32" i="11"/>
  <c r="W32" i="11"/>
  <c r="I32" i="11"/>
  <c r="N32" i="11"/>
  <c r="U32" i="11"/>
  <c r="T32" i="11"/>
  <c r="K32" i="11"/>
  <c r="V32" i="11"/>
  <c r="H32" i="11"/>
  <c r="O32" i="11"/>
  <c r="Q32" i="11"/>
  <c r="Z32" i="11"/>
  <c r="J32" i="11"/>
  <c r="W12" i="11"/>
  <c r="Y6" i="11"/>
  <c r="V14" i="11"/>
  <c r="R8" i="11"/>
  <c r="L14" i="11"/>
  <c r="AB8" i="11"/>
  <c r="X8" i="11"/>
  <c r="S14" i="11"/>
  <c r="P14" i="11"/>
  <c r="L12" i="11"/>
  <c r="U8" i="11"/>
  <c r="J14" i="11"/>
  <c r="G14" i="11"/>
  <c r="R24" i="11"/>
  <c r="R14" i="11"/>
  <c r="M14" i="11"/>
  <c r="N14" i="11"/>
  <c r="W14" i="11"/>
  <c r="V24" i="11"/>
  <c r="W6" i="11"/>
  <c r="I8" i="11"/>
  <c r="F14" i="11"/>
  <c r="E14" i="11"/>
  <c r="I14" i="11"/>
  <c r="K14" i="11"/>
  <c r="K8" i="11"/>
  <c r="E8" i="11"/>
  <c r="H14" i="11"/>
  <c r="Q14" i="11"/>
  <c r="X14" i="11"/>
  <c r="U14" i="11"/>
  <c r="T14" i="11"/>
  <c r="O8" i="11"/>
  <c r="AA24" i="11"/>
  <c r="Q6" i="11"/>
  <c r="U12" i="11"/>
  <c r="N12" i="11"/>
  <c r="T6" i="11"/>
  <c r="O6" i="11"/>
  <c r="AB12" i="11"/>
  <c r="P6" i="11"/>
  <c r="K6" i="11"/>
  <c r="V6" i="11"/>
  <c r="G12" i="11"/>
  <c r="M6" i="11"/>
  <c r="T12" i="11"/>
  <c r="I12" i="11"/>
  <c r="H12" i="11"/>
  <c r="K12" i="11"/>
  <c r="AA12" i="11"/>
  <c r="R12" i="11"/>
  <c r="AB6" i="11"/>
  <c r="L6" i="11"/>
  <c r="S6" i="11"/>
  <c r="N6" i="11"/>
  <c r="Z6" i="11"/>
  <c r="F6" i="11"/>
  <c r="E12" i="11"/>
  <c r="Q12" i="11"/>
  <c r="P12" i="11"/>
  <c r="O12" i="11"/>
  <c r="F12" i="11"/>
  <c r="V12" i="11"/>
  <c r="U6" i="11"/>
  <c r="X6" i="11"/>
  <c r="H6" i="11"/>
  <c r="AA6" i="11"/>
  <c r="G6" i="11"/>
  <c r="R6" i="11"/>
  <c r="J16" i="11"/>
  <c r="J6" i="11"/>
  <c r="M12" i="11"/>
  <c r="Y12" i="11"/>
  <c r="X12" i="11"/>
  <c r="S12" i="11"/>
  <c r="J12" i="11"/>
  <c r="P8" i="11"/>
  <c r="Z8" i="11"/>
  <c r="V8" i="11"/>
  <c r="U24" i="11"/>
  <c r="K24" i="11"/>
  <c r="X16" i="11"/>
  <c r="Y8" i="11"/>
  <c r="AA8" i="11"/>
  <c r="J24" i="11"/>
  <c r="H24" i="11"/>
  <c r="O24" i="11"/>
  <c r="Q8" i="11"/>
  <c r="H8" i="11"/>
  <c r="T8" i="11"/>
  <c r="W8" i="11"/>
  <c r="G8" i="11"/>
  <c r="Y24" i="11"/>
  <c r="F8" i="11"/>
  <c r="E24" i="11"/>
  <c r="L24" i="11"/>
  <c r="AB24" i="11"/>
  <c r="S24" i="11"/>
  <c r="M8" i="11"/>
  <c r="L8" i="11"/>
  <c r="S8" i="11"/>
  <c r="J8" i="11"/>
  <c r="Q24" i="11"/>
  <c r="N8" i="11"/>
  <c r="F24" i="11"/>
  <c r="M24" i="11"/>
  <c r="P24" i="11"/>
  <c r="G24" i="11"/>
  <c r="T16" i="11"/>
  <c r="AA16" i="11"/>
  <c r="O16" i="11"/>
  <c r="U16" i="11"/>
  <c r="L16" i="11"/>
  <c r="K16" i="11"/>
  <c r="W16" i="11"/>
  <c r="AB16" i="11"/>
  <c r="H16" i="11"/>
  <c r="V16" i="11"/>
  <c r="R16" i="11"/>
  <c r="AB18" i="11"/>
  <c r="X18" i="11"/>
  <c r="T18" i="11"/>
  <c r="P18" i="11"/>
  <c r="L18" i="11"/>
  <c r="H18" i="11"/>
  <c r="Y18" i="11"/>
  <c r="U18" i="11"/>
  <c r="Q18" i="11"/>
  <c r="M18" i="11"/>
  <c r="I18" i="11"/>
  <c r="E18" i="11"/>
  <c r="W18" i="11"/>
  <c r="O18" i="11"/>
  <c r="G18" i="11"/>
  <c r="Z18" i="11"/>
  <c r="R18" i="11"/>
  <c r="J18" i="11"/>
  <c r="V18" i="11"/>
  <c r="F18" i="11"/>
  <c r="S18" i="11"/>
  <c r="N18" i="11"/>
  <c r="AA18" i="11"/>
  <c r="K18" i="11"/>
  <c r="U10" i="11"/>
  <c r="Q10" i="11"/>
  <c r="M10" i="11"/>
  <c r="I10" i="11"/>
  <c r="E10" i="11"/>
  <c r="V10" i="11"/>
  <c r="R10" i="11"/>
  <c r="N10" i="11"/>
  <c r="J10" i="11"/>
  <c r="F10" i="11"/>
  <c r="AA10" i="11"/>
  <c r="S10" i="11"/>
  <c r="K10" i="11"/>
  <c r="X10" i="11"/>
  <c r="G10" i="11"/>
  <c r="AB10" i="11"/>
  <c r="T10" i="11"/>
  <c r="L10" i="11"/>
  <c r="P10" i="11"/>
  <c r="W10" i="11"/>
  <c r="O10" i="11"/>
  <c r="AC26" i="11"/>
  <c r="AC15" i="11"/>
  <c r="E16" i="11"/>
  <c r="P16" i="11"/>
  <c r="G16" i="11"/>
  <c r="F16" i="11"/>
  <c r="M16" i="11"/>
  <c r="C23" i="11"/>
  <c r="H16" i="1"/>
  <c r="N16" i="11"/>
  <c r="S16" i="11"/>
  <c r="Z22" i="11"/>
  <c r="V22" i="11"/>
  <c r="R22" i="11"/>
  <c r="N22" i="11"/>
  <c r="J22" i="11"/>
  <c r="F22" i="11"/>
  <c r="AA22" i="11"/>
  <c r="W22" i="11"/>
  <c r="S22" i="11"/>
  <c r="O22" i="11"/>
  <c r="K22" i="11"/>
  <c r="G22" i="11"/>
  <c r="Y22" i="11"/>
  <c r="Q22" i="11"/>
  <c r="I22" i="11"/>
  <c r="AB22" i="11"/>
  <c r="T22" i="11"/>
  <c r="L22" i="11"/>
  <c r="X22" i="11"/>
  <c r="H22" i="11"/>
  <c r="U22" i="11"/>
  <c r="M22" i="11"/>
  <c r="E22" i="11"/>
  <c r="P22" i="11"/>
  <c r="AC28" i="11"/>
  <c r="Y16" i="11"/>
  <c r="I16" i="11"/>
  <c r="Q16" i="11"/>
  <c r="AC34" i="11"/>
  <c r="X30" i="11"/>
  <c r="H30" i="11"/>
  <c r="H35" i="11"/>
  <c r="V30" i="11"/>
  <c r="F30" i="11"/>
  <c r="O30" i="11"/>
  <c r="Q30" i="11"/>
  <c r="L30" i="11"/>
  <c r="E30" i="11"/>
  <c r="R30" i="11"/>
  <c r="AA30" i="11"/>
  <c r="K30" i="11"/>
  <c r="I30" i="11"/>
  <c r="U30" i="11"/>
  <c r="N30" i="11"/>
  <c r="W30" i="11"/>
  <c r="G30" i="11"/>
  <c r="AB30" i="11"/>
  <c r="M30" i="11"/>
  <c r="Z30" i="11"/>
  <c r="J30" i="11"/>
  <c r="S30" i="11"/>
  <c r="Y30" i="11"/>
  <c r="T30" i="11"/>
  <c r="P30" i="11"/>
  <c r="AC32" i="11"/>
  <c r="C35" i="11"/>
  <c r="AC14" i="11"/>
  <c r="AC12" i="11"/>
  <c r="AC6" i="11"/>
  <c r="AC24" i="11"/>
  <c r="AC8" i="11"/>
  <c r="H17" i="1"/>
  <c r="AC22" i="11"/>
  <c r="AC10" i="11"/>
  <c r="AC18" i="11"/>
  <c r="AC16" i="11"/>
  <c r="Y20" i="11"/>
  <c r="U20" i="11"/>
  <c r="Q20" i="11"/>
  <c r="M20" i="11"/>
  <c r="Z20" i="11"/>
  <c r="V20" i="11"/>
  <c r="R20" i="11"/>
  <c r="N20" i="11"/>
  <c r="AB20" i="11"/>
  <c r="T20" i="11"/>
  <c r="L20" i="11"/>
  <c r="W20" i="11"/>
  <c r="W35" i="11"/>
  <c r="O20" i="11"/>
  <c r="X20" i="11"/>
  <c r="P20" i="11"/>
  <c r="AA20" i="11"/>
  <c r="K20" i="11"/>
  <c r="S20" i="11"/>
  <c r="V35" i="11"/>
  <c r="M35" i="11"/>
  <c r="E35" i="11"/>
  <c r="P35" i="11"/>
  <c r="Y35" i="11"/>
  <c r="AA35" i="11"/>
  <c r="G35" i="11"/>
  <c r="T35" i="11"/>
  <c r="Q35" i="11"/>
  <c r="N35" i="11"/>
  <c r="U35" i="11"/>
  <c r="I35" i="11"/>
  <c r="O35" i="11"/>
  <c r="AB35" i="11"/>
  <c r="R35" i="11"/>
  <c r="AC30" i="11"/>
  <c r="S35" i="11"/>
  <c r="F35" i="11"/>
  <c r="K35" i="11"/>
  <c r="X35" i="11"/>
  <c r="L35" i="11"/>
  <c r="J35" i="11"/>
  <c r="Z35" i="11"/>
  <c r="AC20" i="11"/>
  <c r="AC35" i="11"/>
  <c r="C39" i="11"/>
  <c r="H46" i="1"/>
  <c r="H30" i="1"/>
  <c r="H29" i="1"/>
  <c r="H31" i="1"/>
  <c r="H32" i="1"/>
  <c r="C42" i="1" l="1"/>
  <c r="C43" i="1" s="1"/>
  <c r="F21" i="6" s="1"/>
  <c r="G39" i="1"/>
  <c r="H45" i="1"/>
  <c r="H48" i="1" s="1"/>
  <c r="G2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5" authorId="0" shapeId="0" xr:uid="{00000000-0006-0000-0100-000001000000}">
      <text>
        <r>
          <rPr>
            <b/>
            <sz val="9"/>
            <color rgb="FF000000"/>
            <rFont val="Segoe UI"/>
            <family val="2"/>
            <charset val="1"/>
          </rPr>
          <t>NÃO ALTERAR COLUNA "D"</t>
        </r>
      </text>
    </comment>
  </commentList>
</comments>
</file>

<file path=xl/sharedStrings.xml><?xml version="1.0" encoding="utf-8"?>
<sst xmlns="http://schemas.openxmlformats.org/spreadsheetml/2006/main" count="495" uniqueCount="340">
  <si>
    <t>PLANILHA DE CUSTOS: Serividores da UTFPR</t>
  </si>
  <si>
    <t>NOME COMPLETO DO PROJETO:</t>
  </si>
  <si>
    <t>Obs</t>
  </si>
  <si>
    <t>1)  Para preencimento das informações do quantitativo de horas/meses:</t>
  </si>
  <si>
    <t xml:space="preserve">     a) Para as funções de Coordenador, Secretaria, Apoio Técnico e Tutoria: quantidade meses;</t>
  </si>
  <si>
    <t xml:space="preserve"> Recursos Humanos da UTFPR</t>
  </si>
  <si>
    <t xml:space="preserve">     b) Para os TCCEs:  quantidade de monografias orientadas; </t>
  </si>
  <si>
    <t>SERVIDOR</t>
  </si>
  <si>
    <t>FUNÇÃO</t>
  </si>
  <si>
    <t>QT. HORAS AULA ou MESES</t>
  </si>
  <si>
    <t>VALOR H/A (R$)</t>
  </si>
  <si>
    <t>CUSTO DO ITEM  (R$)</t>
  </si>
  <si>
    <t xml:space="preserve">     c) Participação em Bancas de TCCEs: quantidade de de participação em Bancas</t>
  </si>
  <si>
    <t>André Luis dos Santos Domingues</t>
  </si>
  <si>
    <t>Docente Mestrado</t>
  </si>
  <si>
    <t xml:space="preserve">       d) Elaboração e/ou Revisão de material didático: horas </t>
  </si>
  <si>
    <t>Edson Aparecido Rozas Theodoro</t>
  </si>
  <si>
    <t>Docente Doutorado</t>
  </si>
  <si>
    <t>2)  Na Tabela abaixo, esta referenciado o valor máximo a ser pagao por categoria, devendo o Coordenador 
       estabelecer os valores a serem pagos no Projeto. Estes valores serão automaticamente inseridos na Coluna VALOR H/A;</t>
  </si>
  <si>
    <t>Henrique Cotait Razuk</t>
  </si>
  <si>
    <t>3) Na coluna 'FUNÇÃO" deverão ser selecionados os itens, não podendo ser digitados categorias diferentes das estabelecidas.;</t>
  </si>
  <si>
    <t>Jancer Frank Zanini Destro</t>
  </si>
  <si>
    <t>Juvenil Teixeira da Silva</t>
  </si>
  <si>
    <t>José Carlos Pereira Pinto</t>
  </si>
  <si>
    <t>DOC. DOUT</t>
  </si>
  <si>
    <t>DOC.MEST</t>
  </si>
  <si>
    <t>DOC.ESP</t>
  </si>
  <si>
    <t>APER/GRAD</t>
  </si>
  <si>
    <t>COORD.</t>
  </si>
  <si>
    <t>SECRET</t>
  </si>
  <si>
    <t>APOIO TEC.</t>
  </si>
  <si>
    <t>ORIENTAD</t>
  </si>
  <si>
    <t>BANCA</t>
  </si>
  <si>
    <t>TUTOR</t>
  </si>
  <si>
    <t>ELABOR</t>
  </si>
  <si>
    <t>Marco Antonio Ferreira Finocchio</t>
  </si>
  <si>
    <t>Milena de Lima Barbosa</t>
  </si>
  <si>
    <t>Docente Especialista</t>
  </si>
  <si>
    <t xml:space="preserve">Paulo Cesar Paulino </t>
  </si>
  <si>
    <t>Roberto Molina de Souza</t>
  </si>
  <si>
    <t>Ulisses Pereira Rosa Borges</t>
  </si>
  <si>
    <t>Wagner Fontes Godoy</t>
  </si>
  <si>
    <t>Coordenador de Cursos de Especialização</t>
  </si>
  <si>
    <t>Giuliana Giógia Jacobucci</t>
  </si>
  <si>
    <t>Secretariado de Cursos de Especialização</t>
  </si>
  <si>
    <t>Ana lucia Rosa</t>
  </si>
  <si>
    <t>ApoioTécnico de Cursos de Especialização</t>
  </si>
  <si>
    <t>Antonio Juarez Augusto</t>
  </si>
  <si>
    <t>Lenir Casagrande Lucateli</t>
  </si>
  <si>
    <t>Vivian Caroline Gomes</t>
  </si>
  <si>
    <t> MARCIA DAHILA DIAS GONCALVES</t>
  </si>
  <si>
    <t> RONALDO PEREIRA DE MELO</t>
  </si>
  <si>
    <t>Orientador de Monografia</t>
  </si>
  <si>
    <t>TOTAL  (R$)</t>
  </si>
  <si>
    <t>Titulação</t>
  </si>
  <si>
    <t>H/A - VALOR MÁXIMO</t>
  </si>
  <si>
    <t>H/A - VALOR APLICADO NO PROJETO</t>
  </si>
  <si>
    <t>Aperfeiçoaento/Graduado</t>
  </si>
  <si>
    <t>Banca de TCC</t>
  </si>
  <si>
    <t>Tutor</t>
  </si>
  <si>
    <t>Elaborador/Revisor de Material Didático</t>
  </si>
  <si>
    <t>Coordenador de Cursos de Extensão</t>
  </si>
  <si>
    <r>
      <rPr>
        <b/>
        <sz val="11"/>
        <color rgb="FF000000"/>
        <rFont val="Arial"/>
        <family val="2"/>
        <charset val="1"/>
      </rPr>
      <t>10 %</t>
    </r>
    <r>
      <rPr>
        <sz val="11"/>
        <color rgb="FF000000"/>
        <rFont val="Arial"/>
        <family val="2"/>
        <charset val="1"/>
      </rPr>
      <t xml:space="preserve"> do valor previsto para pagamento de pessoal</t>
    </r>
  </si>
  <si>
    <t>Secretariado e/ou Apoio Técnico de Cursos de Extensão</t>
  </si>
  <si>
    <r>
      <rPr>
        <b/>
        <sz val="11"/>
        <color rgb="FF000000"/>
        <rFont val="Arial"/>
        <family val="2"/>
        <charset val="1"/>
      </rPr>
      <t xml:space="preserve">  5 %</t>
    </r>
    <r>
      <rPr>
        <sz val="11"/>
        <color rgb="FF000000"/>
        <rFont val="Arial"/>
        <family val="2"/>
        <charset val="1"/>
      </rPr>
      <t xml:space="preserve"> do valor previsto para pagamento de pessoal</t>
    </r>
  </si>
  <si>
    <t xml:space="preserve">                                                   </t>
  </si>
  <si>
    <t>PLANILHA DE CUSTOS: PESSOA FÍSICA (COLABORADOR E SERVIÇOS)</t>
  </si>
  <si>
    <t>XVI CEEST</t>
  </si>
  <si>
    <t>SERVIÇOS DE TERCEIROS - PESSOA FÍSICA</t>
  </si>
  <si>
    <t>PESSOA</t>
  </si>
  <si>
    <t>DESCRIÇÃO DAS SERVIÇOS A SEREM REALIZADOS</t>
  </si>
  <si>
    <t>QUANT.</t>
  </si>
  <si>
    <t>PREÇO UNITÁRIO  (R$)</t>
  </si>
  <si>
    <t>COLABORADOR EXTERNO - PESSOA FÍSICA</t>
  </si>
  <si>
    <t xml:space="preserve">Adilson Vieira Araújo </t>
  </si>
  <si>
    <t>Alexandre Cesar Frasson</t>
  </si>
  <si>
    <t>Anderson Ricardo dos Santos</t>
  </si>
  <si>
    <t>Eduardo Vicentin Morales</t>
  </si>
  <si>
    <t>Renan Seugling Perisse</t>
  </si>
  <si>
    <t>Tatiani Romano</t>
  </si>
  <si>
    <t>Valdir Lopes</t>
  </si>
  <si>
    <t>Orientador de monografia</t>
  </si>
  <si>
    <t>PESSOA:</t>
  </si>
  <si>
    <t>Descrever o nome da pessoa que irá realizar os serviços</t>
  </si>
  <si>
    <t>Descrição:</t>
  </si>
  <si>
    <t>Descrição dos serviços e/ou atividades a serem realizadas</t>
  </si>
  <si>
    <t>Quantidade:</t>
  </si>
  <si>
    <t>Quantidade de horas a serem desenvolvidas na atividade</t>
  </si>
  <si>
    <t>Preço Unitário</t>
  </si>
  <si>
    <t>Valor da hora a ser paga para o desenvolvimento da atividade</t>
  </si>
  <si>
    <t>PLANILHA DE CUSTOS: SERVIÇOS DE TERCEIROS - PESSOA JURÍDICA</t>
  </si>
  <si>
    <t>SERVIÇOS DE TERCEIROS - PESSOA JURÍDICA</t>
  </si>
  <si>
    <t>DESCRIÇÃO DETALHADA DOS SERVIÇOS A SEREM REALIZADOS</t>
  </si>
  <si>
    <t>CUSTO ESTIMADO DO SERVIÇO (R$)</t>
  </si>
  <si>
    <t>Inscrição em cursos de capacitação docente</t>
  </si>
  <si>
    <t>Divulgação do curso (folders, cartazes, brindes)</t>
  </si>
  <si>
    <t>PLANILHA DE CUSTOS: INVESTIMENTO</t>
  </si>
  <si>
    <t>MATERIAL PERMANENTE - PROJETO INICIAL</t>
  </si>
  <si>
    <t>UNIDADE</t>
  </si>
  <si>
    <t>DESCRIÇÃO (somente 1 linha para cada item)</t>
  </si>
  <si>
    <t>PREÇO UNITÁRIO (R$)</t>
  </si>
  <si>
    <t>CUSTO DO ITEM (R$)</t>
  </si>
  <si>
    <t>MATERIAL PERMANENTE - SALDO DESISTÊNCIA</t>
  </si>
  <si>
    <t>SALDO</t>
  </si>
  <si>
    <t>Saldo pós matricula</t>
  </si>
  <si>
    <t>KIT DESASTRE MULTVITIMAS RESGATECNICA</t>
  </si>
  <si>
    <t>TERMOMETRO IR VISUAL</t>
  </si>
  <si>
    <t>MEDIDOR DE CAMPO ELETROMAGNETICO</t>
  </si>
  <si>
    <t>Sensor de Radiação Global</t>
  </si>
  <si>
    <t>DOSIMETRO DE RUIDO SEM FIO</t>
  </si>
  <si>
    <t>Projetor Multimidea</t>
  </si>
  <si>
    <t>GERADOR COM PAINEL SOLAR 20W BATERIA 35AH COM REGULADOR DE VOLTAGEM 10A</t>
  </si>
  <si>
    <t>SENSOR DE BRILHO SOLAR</t>
  </si>
  <si>
    <t>ANEMOMETRO CONJUGADO</t>
  </si>
  <si>
    <t>SENSOR DE TEMPERATURA -40 A 60C UMIDADE RELATIVA 0 A 100%</t>
  </si>
  <si>
    <t>MEDIDOR DE RADIAÇÃO ELETROMAGNÉTICA</t>
  </si>
  <si>
    <t>MEDIDOR DE QUALIDADE DO AR</t>
  </si>
  <si>
    <t>MEDIDOR DE DIÓXIDO DE CARBONO, TEMPERATURA E UMIDADE C-02</t>
  </si>
  <si>
    <t>TOTAL (R$)</t>
  </si>
  <si>
    <t>INTRUÇÕES DE PREENCHIMENTO - LEIA ATENTAMENTE AS INSTRUÇÕES ABAIXO.</t>
  </si>
  <si>
    <t>NÃO SERÃO ACEITOS FORMULÁRIOS PREENCHIDOS EM DESACORDO COM ESTA INSTRUÇÃO</t>
  </si>
  <si>
    <t>(peça, licença, etc....)</t>
  </si>
  <si>
    <t>quantidade de cada bem a ser adquirido</t>
  </si>
  <si>
    <t>DESCRIÇÃO</t>
  </si>
  <si>
    <t>descrição detalhada do bem ou software a ser adquido</t>
  </si>
  <si>
    <t>PREÇO UNITÁRIO</t>
  </si>
  <si>
    <t>valor unitário do bem</t>
  </si>
  <si>
    <t>Observação</t>
  </si>
  <si>
    <t>Software enquadra-se neste elemento de despesa</t>
  </si>
  <si>
    <t>PLANILHA DE CUSTOS: DIÁRIAS E PASSAGENS</t>
  </si>
  <si>
    <t>DIÁRIAS</t>
  </si>
  <si>
    <t>SERVIDOR / EXTERNO</t>
  </si>
  <si>
    <t>DESCRIÇÃO DAS JUSTIFICATIVAS DA CONCESSÃO  (somente 1 linha para cada item)</t>
  </si>
  <si>
    <t>QUNT.</t>
  </si>
  <si>
    <t>VALOR UNITÁRIO (R$)</t>
  </si>
  <si>
    <t>Capacitação docente, visitas técnicas</t>
  </si>
  <si>
    <t>EXTERNO</t>
  </si>
  <si>
    <t>PASSAGENS</t>
  </si>
  <si>
    <t>PLANILHA DE CUSTOS: MATERIAL DE CONSUMO</t>
  </si>
  <si>
    <t>MATERIAL DE CONSUMO</t>
  </si>
  <si>
    <t>ITEM</t>
  </si>
  <si>
    <t>Material</t>
  </si>
  <si>
    <t>Obs: Os materias deverão ser especificados por familia de material. Na aba "Consumo - especificação" estão detalhados os materiais que compõe cada famila ne material de custeio.</t>
  </si>
  <si>
    <t>PLANILHA DE CUSTOS: ESTAGIÁRIOS</t>
  </si>
  <si>
    <t>ESTAGIÁRIOS</t>
  </si>
  <si>
    <t xml:space="preserve">Setor/Àrea </t>
  </si>
  <si>
    <t>Qt. Estagiários (A)</t>
  </si>
  <si>
    <t>BOLSA</t>
  </si>
  <si>
    <t>VALE TRANSPORTE</t>
  </si>
  <si>
    <t>Custo Total (Bolsa + VT) R$</t>
  </si>
  <si>
    <t>Carga Horária Mensal</t>
  </si>
  <si>
    <t>Total de meses (B)</t>
  </si>
  <si>
    <t>Valor mensal (R$) (C)</t>
  </si>
  <si>
    <t>Valor Total (R$) (D)=AxBxC</t>
  </si>
  <si>
    <t>Quantidade/mês</t>
  </si>
  <si>
    <t>Valor Unitário (R$)</t>
  </si>
  <si>
    <t>Total (R$)</t>
  </si>
  <si>
    <t>DAELE</t>
  </si>
  <si>
    <t>JUSTIFICATIVA</t>
  </si>
  <si>
    <t>DESCRIÇÃO DETALHADA DOS MATERIAIS A SEREM REALIZADOS</t>
  </si>
  <si>
    <t>INVESTIMENTO</t>
  </si>
  <si>
    <t>DESCRIÇÃO DO BEM</t>
  </si>
  <si>
    <t>BOLSAS</t>
  </si>
  <si>
    <t>DESCRIÇÃO DETALHADA DAS BOLSAS A SEREM OFERTADAS</t>
  </si>
  <si>
    <t>Pagamento</t>
  </si>
  <si>
    <t>Valor Previsto</t>
  </si>
  <si>
    <t>Meses de duração da atividade</t>
  </si>
  <si>
    <t>Coordenador</t>
  </si>
  <si>
    <t>%</t>
  </si>
  <si>
    <t>Valor</t>
  </si>
  <si>
    <t>Secretaria</t>
  </si>
  <si>
    <t>Apoio Técnico</t>
  </si>
  <si>
    <t>Banca de Tcc</t>
  </si>
  <si>
    <t>Orientação de Monografia</t>
  </si>
  <si>
    <t>Elaboração/Revisão de Material Didático</t>
  </si>
  <si>
    <t>Estagiários</t>
  </si>
  <si>
    <t>Pagamento - Pessoa Física</t>
  </si>
  <si>
    <t>Pagamento - Pessoa Física - externo</t>
  </si>
  <si>
    <t>Material de Consumo</t>
  </si>
  <si>
    <t>Serviços - pessoa Jurídica</t>
  </si>
  <si>
    <t>Investimento</t>
  </si>
  <si>
    <t>Fdiárias</t>
  </si>
  <si>
    <t>Passagens</t>
  </si>
  <si>
    <t>Quantidade de alunos pagantes</t>
  </si>
  <si>
    <t>Valor da Mensalidade</t>
  </si>
  <si>
    <t>Valor To</t>
  </si>
  <si>
    <t>NIVEL DE ESCOLARIDADE</t>
  </si>
  <si>
    <t>VALOR DA HORA</t>
  </si>
  <si>
    <t>Doutorado</t>
  </si>
  <si>
    <t>Mestrado</t>
  </si>
  <si>
    <t>Especialista</t>
  </si>
  <si>
    <t>Aperfeiçoamento/Graduado</t>
  </si>
  <si>
    <t>Valor da FCC</t>
  </si>
  <si>
    <t>Estagiário  - Nivel superior - Curitiba</t>
  </si>
  <si>
    <t>Carga Horária semanal</t>
  </si>
  <si>
    <t>Valor Mensal (R$)</t>
  </si>
  <si>
    <t>20h</t>
  </si>
  <si>
    <t xml:space="preserve">30h </t>
  </si>
  <si>
    <t>Vale Transporte (dia)</t>
  </si>
  <si>
    <t>Elemento de despesa</t>
  </si>
  <si>
    <t>Especificação</t>
  </si>
  <si>
    <t>339030.01</t>
  </si>
  <si>
    <t>Combustíveis e Lubrificantes Automotivos</t>
  </si>
  <si>
    <t>Registra o valor das despesas com combustíveis para motores a combustão interna de veículos rodoviários, tratores em geral, embarcações diversas e grupos geradores estacionados ou transportáveis, e todos os óleos lubrificantes destinados aos sistemas hidráulicos, hidramáticos, de caixa de transmissão de força e graxas grafitadas para altas e baixas temperaturas. Aditivos - álcool hidratado - fluido para amortecedor - fluido para transmissão hidráulica - gasolina - graxas - óleo diesel - óleo para cárter - óleo para freio hidráulico e outros</t>
  </si>
  <si>
    <t>339030.04</t>
  </si>
  <si>
    <t>Gás e Outros Materiais Engarrafados</t>
  </si>
  <si>
    <t>Registra o valor das despesas com gás de uso industrial, de tratamento de água, de iluminação, de uso médico, bem como gases nobres para uso em laboratório científico, tais como: acetileno - carbônico Freud - Hélio - hidrogênio - liquefeito de petróleo - nitrogênio - oxigênio e outros. Registra, ainda, o valor das despesas com gás, pó químico, água pressurizada e outros materiais utilizados na recarga de extintores de incêndio.</t>
  </si>
  <si>
    <t>339030.06</t>
  </si>
  <si>
    <t>Alimentos para Animais</t>
  </si>
  <si>
    <t>Registra o valor das despesas com alimentos destinados a gado bovino, equino, muar e bufalino, caprinos, suínos, ovinos, aves de qualquer espécie, como também para animais silvestres em cativeiro (jardins zoológicos ou laboratórios) e outros. Alfafa - alpiste - capim verde - farelo - farinhas em geral - fubá grosso - milho em grão - ração balanceada - sal mineral - suplementos vitamínicos e outros.</t>
  </si>
  <si>
    <t>339030.07</t>
  </si>
  <si>
    <t>Gêneros de Alimentação</t>
  </si>
  <si>
    <t>Registra o valor das despesas com gêneros de alimentação ao natural, beneficiados ou conservados. Açúcar - adoçante - água mineral - bebidas - café - carnes em geral - cereais - chás - condimentos - frutas - gelo - legumes - refrigerantes - sucos - temperos - verduras e outros.</t>
  </si>
  <si>
    <t>339030.11</t>
  </si>
  <si>
    <t>Material Químico</t>
  </si>
  <si>
    <t>Registra o valor das despesas com todos os elementos ou compostos químicos destinados ao fabrico de produtos químicos, análises laboratoriais, bem como aqueles destinados ao combate de pragas ou epizootias. Ácidos - inseticidas - produtos químicos para tratamento de água - reagentes químicos - sais - solventes - substâncias utilizadas para combater insetos, fungos e bactérias e outros.</t>
  </si>
  <si>
    <t>339030.14</t>
  </si>
  <si>
    <t>Material Educativo e Esportivo</t>
  </si>
  <si>
    <t>Registra o valor das despesas com materiais utilizados ou consumidos diretamente nas atividades educativas e esportivas de crianças e adultos. Apitos - bolas - bonés - botas especiais - brinquedos educativos - calções - camisas de malha - chuteiras - cordas - esteiras - joelheiras - luvas - materiais pedagógicos - meias - óculos para motociclistas - patins - quimonos - raquetes - redes para prática de esportes - tênis e sapatilhas - tornozeleiras - touca para natação e outros.</t>
  </si>
  <si>
    <t>339030.16</t>
  </si>
  <si>
    <t>Material de Expediente</t>
  </si>
  <si>
    <t>Registra o valor das despesas com os materiais utilizados diretamente os trabalhos administrativos, nos escritórios públicos, nos centros de estudos e pesquisas, nas escolas, nas universidades etc. agenda - alfinete de aço - almofada p/ carimbos -apagador - apontador de lápis - arquivo p/ disquete - bandeja para papéis - bloco p/ rascunho bobina papel p/ calculadoras - borracha - caderno - caneta - capa e processo - carimbos em geral - cartolina - classificador -clipe - cola - colchete - corretivo - envelope - espátula - estêncil - estilete - extrator de grampos - fita adesiva - fita p/ máquina de escrever e calcular - giz - goma elástica - grafite - grampeador -grampos -guia p/ arquivo - guia de endereçamento postal - impressos e formulário em geral -intercalador p/ fichário - lacre - lápis -lapiseira -limpa tipos - livros de ata, de ponto e de protocolo -papéis - pastas em geral - percevejo - perfurador - pinça - placas de acrílico - plásticos - porta-lápis - registrador - régua - selos p/ correspondência - tesoura - tintas - toner - transparências - etiquetas e outros.</t>
  </si>
  <si>
    <t>339030.17</t>
  </si>
  <si>
    <t>Material de Processamento de Dados</t>
  </si>
  <si>
    <t>Registra o valor das despesas com suprimentos de TI, inclusive peças para reposição. Cartuchos de tinta - capas plásticas protetoras para micros e impressoras - CD-ROM virgem - disquetes - leitora/smartcard - mouse e teclado (reposição) - mouse pad - peças e acessórios para computadores e periféricos - recarga de cartuchos de tinta - toner para impressoras a laser - cartões magnéticos - reposição de leitora/token pen-drive/outros</t>
  </si>
  <si>
    <t>339030.19</t>
  </si>
  <si>
    <t>Material de Acondicionamento e Embalagem</t>
  </si>
  <si>
    <t>Registra o valor das despesas com materiais aplicados diretamente nas preservações, acomodações ou embalagens de qualquer produto. Arame - barbante - caixas plásticas, de madeira, papelão e isopor - cordas - engradados - fitas de aço ou metálicas - fitas gomadoras - garrafas e potes - linha - papel de embrulho - papelão - sacolas - sacos - e outros.</t>
  </si>
  <si>
    <t>339030.21</t>
  </si>
  <si>
    <t>Material de Copa e Cozinha</t>
  </si>
  <si>
    <t>Registra o valor das despesas com materiais utilizados em refeitórios de qualquer tipo, cozinhas residenciais, de hotéis, de hospitais, de escolas, de universidades, de fábricas etc. abridor de garrafa - açucareiros - artigos de vidro e plástico - bandejas - coadores - colheres - copos - ebulidores - facas - farinheiras - fósforos - frigideiras - garfos - garrafas térmicas - paliteiros - panelas - panos de cozinha - papel alumínio - pratos - recipientes para água - suportes de copos p/ cafezinho - tigelas - velas - xícaras - e outros.</t>
  </si>
  <si>
    <t>339030.22</t>
  </si>
  <si>
    <t>Material de Limpeza e Prod. de Higienização</t>
  </si>
  <si>
    <t>Registra o valor das despesas com materiais destinados a higienização pessoal, de ambientes de trabalho, de hospitais etc. álcool etílico - anticorrosivo - aparelho de barbear descartável - balde plástico - bomba p/ inseticida - capacho - cera - cesto p/ lixo - creme dental - desinfetante - desodorizante - detergente - escova de dente - escova p/ roupas e sapatos - espanador - esponja - estopa - flanela - inseticida - lustra-móveis - mangueira - naftalina - pá para lixo - palha de aço - panos p/ limpeza - papel higiênico - pasta para limpeza de utensílios - porta-sabão - removedor - rodo - sabão - sabonete - saco p/ lixo - saponáceo - soda cáustica - toalha de papel - vassoura - e outros</t>
  </si>
  <si>
    <t>339030.24</t>
  </si>
  <si>
    <t>Material p/ Manutenção de Bens Imóveis/Instalações</t>
  </si>
  <si>
    <t>Registra o valor das despesas com materiais de consumo para aplicação, manutenção e reposição de qualquer bem público. Amianto - aparelhos sanitários - arames liso e farpado - areia - basculante - boca de lobo - bóia - brita - brocha - cabo metálico - cal - cano - cerâmica - cimento - cola - condutores de fios – conexões - curvas - esquadrias - fechaduras - ferro - gaxetas - grades - impermeabilizantes - isolantes acústicos e térmicos - janelas - joelhos - ladrilhos - lavatórios - lixas - madeira - marcos de concreto - massa corrida - niple - papel de parede - parafusos - pias - pigmentos - portas e portais - pregos - rolos solventes - sifão - tacos - tampa p/ vaso - tampão de ferro - tanque - tela de estuque - telha - tijolo - tinta - torneira - trincha - tubo de concreto - válvulas - verniz - vidro - aquecedores a gás e outros.</t>
  </si>
  <si>
    <t>339030.25</t>
  </si>
  <si>
    <t>Material p/ Manutenção de Bens Móveis</t>
  </si>
  <si>
    <t>Registra o valor das despesas com materiais de consumo utilizados diretamente na proteção de pessoas ou bens públicos, para socorro de pessoas e animais ou para socorro de veículos, aeronaves e embarcações assim como qualquer outro item aplicado diretamente nas atividades de sobrevivência de pessoas, na selva, no mar ou em sinistros diversos. Botas - cadeados - calcados especiais - capacetes - chaves - cintos - coletes - dedais - guarda-chuvas - lona - luvas - mangueira de lona - máscaras - óculos - cabina de papelão e outros</t>
  </si>
  <si>
    <t>339030.26</t>
  </si>
  <si>
    <t>Material Elétrico e Eletrônico</t>
  </si>
  <si>
    <t>Registra o valor das despesas com materiais de consumo para aplicação, manutenção e reposição dos sistemas, aparelhos e equipamentos elétricos e eletrônicos. Benjamins - bocais - calhas - capacitores e resistores - chaves de ligação - circuitos eletrônicos - condutores - componentes de aparelho eletrônico - diodos - disjuntores - eletrodos - eliminador de pilhas - espelhos para interruptores - fios e cabos - fita isolante – fusíveis - interruptores - lâmpadas e luminárias - pilhas e baterias - pinos e plugs - placas de baquelite - reatores - receptáculos - resistências - starts - suportes - tomada de corrente - e outros.</t>
  </si>
  <si>
    <t>339030.29</t>
  </si>
  <si>
    <t>Material p/ Áudio, Vídeo e Foto</t>
  </si>
  <si>
    <t>Registra o valor das despesas com materiais de consumo de emprego direto em filmagem e revelação, ampliações e reproduções de sons e imagens. Aetze especial p/ chapa de papel - álbuns p/ retratos - alto-falantes - antenas - artigos para gravação em acetato - filmes virgens – fitas virgens de áudio e vídeo - lâmpadas especiais - material p/ radiografia, microfilmagem e cinematografia - molduras - papel p/ revelação de fotografias - pegadores - reveladores - e outros.</t>
  </si>
  <si>
    <t>339030.30</t>
  </si>
  <si>
    <t>Material para Comunicações</t>
  </si>
  <si>
    <t>Registra o valor das despesas com materiais utilizados em comunicações assim como os componentes, circuitos impressos ou integrados, peças ou acessórios de reposição, chips, e partes de equipamentos de comunic. materiais para instalações: radiofônicas, radiotelegráficas, telegráficas e outro</t>
  </si>
  <si>
    <t>339030.31</t>
  </si>
  <si>
    <t>Sementes, Mudas de Plantas e</t>
  </si>
  <si>
    <t>Registra o valor das despesas com qualquer tipo de semente destinada a ao plantio e mudas de plantas frutíferas ou ornamentais, assim como todos os insumos utilizados para fertilização. Adubos - argila - plantas ornamentais - borbulhas - bulbos – enxertos - fertilizantes - mudas envasadas ou com raízes nuas - sementes - terra - tubérculos - xaxim - e outros.</t>
  </si>
  <si>
    <t>339030.35</t>
  </si>
  <si>
    <t>Material Laboratorial</t>
  </si>
  <si>
    <t>Registra o valor das despesas com todos os utensílios usados em análises laboratoriais. Almofarizes - bastões - bico de gás - cálices - corantes - filtros de papel - fixadoras - frascos - funis - garra metálica - lâminas de vidro p/ microscópio - lâmpadas especiais - luvas de borracha – metais e metalóides p/ análise - pinças - rolhas - vidraria: balão volumétrico - Becker - conta-gotas - erlemeyer - pipeta - proveta – termômetro - tubo de ensaio - material de laboratório didático e outros.</t>
  </si>
  <si>
    <t>339030.36</t>
  </si>
  <si>
    <t>Material Hospitalar</t>
  </si>
  <si>
    <t>Registra o valor das despesas com todos os materiais de consumo utilizados na área hospitalar ou ambulatorial. Agulhas hipodérmicas - algodão - canulas - cateteres - compressa de gaze - drenos - esparadrapo - fios cirúrgicos - lâminas p/ bisturi - luvas - seringas - termômetro clínica - e outros.</t>
  </si>
  <si>
    <t>339030.39</t>
  </si>
  <si>
    <t>Material p/ Manutenção de Veículos</t>
  </si>
  <si>
    <t>Registra o valor das despesas com materiais para aplicação e manutenção de veículos rodoviários, viaturas blindadas e tratores em geral. Água destilada - amortecedores - baterias - borrachas - buzina – cabos de acelerador - cabos de embreagem - câmara de ar - carburador completo - coifa - colar de embreagem - condensador e platinado – correias - disco de embreagem - ignição - junta homocinética - lâmpadas e lanternas p/ veículos - lonas e pastilhas de freio - mangueiras - material utilizado em lanternagem e pintura - motor de reposição - pára-brisa - pára-choque - platô - pneus - reparos – retentores - retrovisores - rolamentos - tapetes - válvula da marcha lenta e termostática - velas - e outros.</t>
  </si>
  <si>
    <t>339030.40</t>
  </si>
  <si>
    <t>Material Biológico</t>
  </si>
  <si>
    <t>Registra o valor das despesas com amostras e outros itens de materiais biológicos utilizados em estudos e pesquisas científicas em seres vivos e inseminação artificial. Meios de cultura - sêmen - e outros</t>
  </si>
  <si>
    <t>339030.41</t>
  </si>
  <si>
    <t>Material p/ Utilização em Gráfica</t>
  </si>
  <si>
    <t>Registra o valor das despesas com todos os materiais de consumo de uso gráfico, tais como: chapas de off-set - clichês - cola - espirais - fotolitos – logotipos - papel - solventes - tinta - tipos - e outros.</t>
  </si>
  <si>
    <t>339030.42</t>
  </si>
  <si>
    <t>Ferramentas</t>
  </si>
  <si>
    <t>Registra o valor das despesas com todos os tipos de ferramentas utilizadas em oficinas, carpintarias, jardins etc. alicate - broca - caixa p/ ferramentas - canivete - chaves em geral - enxada - espátulas - ferro de solda - foice - lamina de serra - lima - machado - martelo - pá - picareta - ponteira - prumo - serrote - tesoura de podar - trena - e outros.</t>
  </si>
  <si>
    <t>339030.47</t>
  </si>
  <si>
    <t>Software - Produto</t>
  </si>
  <si>
    <t>Registra o valor das despesas com aquisição de software pronto, por meio de contrato de adesão (software de prateleira</t>
  </si>
  <si>
    <t>339030.56</t>
  </si>
  <si>
    <t>Tecnologia da Informação</t>
  </si>
  <si>
    <t>Registra o valor das despesas com aquisição de materiais a serem utilizados em ações de tecnologia da informação, tais como os utilizados no funcionamento e manutenção de sistemas de processamento de dados, inclusive peças para reposição. Aquisição de softwares de base cartuchos de tinta - capas plásticas protetoras para micros e impressoras - CD-ROM virgem – disquetes - leitora/smartcard - mouse e teclado (reposição) - mouse pad - peças e acessórios para computadores e periféricos - recarga de cartuchos de tinta - toner para impressoras a laser - cartões magnéticos –reposição de leitora/token pen-drive/outros. Atenção: valores classificados nesta conta devem ser reclassificados para subitem específico.</t>
  </si>
  <si>
    <t>Obs: 
1) o saldo entre o Valor Total das despesas do Projeto (VTD) e o Valor Total Previsto da Arrecadação (VTA) do projeto deverão ser alocados na rubrica de equipamentos. Na aba "Investimento", na planilha "MATERIAL PERMANENTE - SALDO DESISTÊNCIA" deverão ser detalhados os equipamentos a serem adquiridos com tais recursos;
2) O VTA é o valor que deverá constar no Contrato a ser celebrado entre a UTFPR e a FUNTEF-PR para a realização dos Projetos de Ensino.
3) Na celebração do contrato entre a UTFPR e a FUNTEF-PR deverá ser considerado a DOA (12%) sobre os valores do VTA.
4) os recursos definidos no item 1, devem ser aplicados dentro do período estipulado de execução do projeto</t>
  </si>
  <si>
    <t>http://www.funtefpr.org.br/arquivos/normativas/PlanilhaModeloEspFV20Julho18.xlsx</t>
  </si>
  <si>
    <t>DADOS PARA ELABORAÇÃO DO EDITAL E DO CONTRATO  -  ANTES DA MATRICULA</t>
  </si>
  <si>
    <t>PROJETO:</t>
  </si>
  <si>
    <t>FORMAÇÃO DE PROFESSORES- INCLUSÃO DE ALUNOS COM DEFICIÊNCIA VISUAL</t>
  </si>
  <si>
    <t>Nº:</t>
  </si>
  <si>
    <t>Período de Realização:</t>
  </si>
  <si>
    <t>10/2019 A 04/2023</t>
  </si>
  <si>
    <t>Duração do Curso (em meses) (DC)</t>
  </si>
  <si>
    <t>Quantidade de Vagas (QV)</t>
  </si>
  <si>
    <t>Coordenador:</t>
  </si>
  <si>
    <t>SANI DE CARVALHO RUTZ DA SILVA</t>
  </si>
  <si>
    <t>Secretária:</t>
  </si>
  <si>
    <t>Apoio Técnico:</t>
  </si>
  <si>
    <t>DESPESAS</t>
  </si>
  <si>
    <t>1 – Pessoal</t>
  </si>
  <si>
    <t>Valor Total (R$) (C)=AxB</t>
  </si>
  <si>
    <r>
      <rPr>
        <b/>
        <sz val="10"/>
        <color rgb="FF000000"/>
        <rFont val="Arial"/>
        <family val="2"/>
        <charset val="1"/>
      </rPr>
      <t>1.1 – Pessoal = (</t>
    </r>
    <r>
      <rPr>
        <sz val="10"/>
        <color rgb="FF000000"/>
        <rFont val="Arial"/>
        <family val="2"/>
        <charset val="1"/>
      </rPr>
      <t>1.1.1 + 1.1.2)</t>
    </r>
  </si>
  <si>
    <t>1.1.1 – Pessoal - Servidor</t>
  </si>
  <si>
    <t>1.1.2 – Pessoal - Externo</t>
  </si>
  <si>
    <t>1.2 – Estagiários</t>
  </si>
  <si>
    <t>1.3 - Encargos -  20% sobre somatório de 1.1 + 2.4</t>
  </si>
  <si>
    <t>Total 1 (1.1 + 1.2 + 1.3)</t>
  </si>
  <si>
    <t>2 – Despesas Operacionais</t>
  </si>
  <si>
    <t>Despesa</t>
  </si>
  <si>
    <t>Valor (R$)</t>
  </si>
  <si>
    <t xml:space="preserve">2.1 – Diárias </t>
  </si>
  <si>
    <t xml:space="preserve">2.2 – Passagens </t>
  </si>
  <si>
    <t>Verificacao</t>
  </si>
  <si>
    <t xml:space="preserve">2.3 – Material de consumo </t>
  </si>
  <si>
    <t xml:space="preserve">2.4 - Serviços de Pessoa Física </t>
  </si>
  <si>
    <t xml:space="preserve">2.5 – Serviços de Pessoa Jurídica </t>
  </si>
  <si>
    <t xml:space="preserve">2.6 - Equipamentos e Material Permanente </t>
  </si>
  <si>
    <t>2.7 - Bolsas</t>
  </si>
  <si>
    <t>Total 2</t>
  </si>
  <si>
    <t>3 – Custos Operacionais</t>
  </si>
  <si>
    <r>
      <rPr>
        <sz val="10"/>
        <color rgb="FF000000"/>
        <rFont val="Arial"/>
        <family val="2"/>
        <charset val="1"/>
      </rPr>
      <t>3.1– Ressarcimento dos Custos da UTFPR (</t>
    </r>
    <r>
      <rPr>
        <b/>
        <sz val="11"/>
        <color rgb="FF000000"/>
        <rFont val="Arial"/>
        <family val="2"/>
        <charset val="1"/>
      </rPr>
      <t>%</t>
    </r>
    <r>
      <rPr>
        <sz val="10"/>
        <color rgb="FF000000"/>
        <rFont val="Arial"/>
        <family val="2"/>
        <charset val="1"/>
      </rPr>
      <t xml:space="preserve"> sobre Total 1 + Total 2 )</t>
    </r>
  </si>
  <si>
    <r>
      <rPr>
        <sz val="10"/>
        <color rgb="FF000000"/>
        <rFont val="Arial"/>
        <family val="2"/>
        <charset val="1"/>
      </rPr>
      <t>3.2 – Despesas Operacionais e Administrativas (DOA) - Fundação de Apoio (</t>
    </r>
    <r>
      <rPr>
        <b/>
        <sz val="11"/>
        <color rgb="FF000000"/>
        <rFont val="Arial"/>
        <family val="2"/>
        <charset val="1"/>
      </rPr>
      <t>%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sobre Total 1 + Total 2)</t>
    </r>
  </si>
  <si>
    <t>Total 3</t>
  </si>
  <si>
    <t>Valor Total de despesas do Projeto (VTD) (Total 1+ Total 2+Total 3)</t>
  </si>
  <si>
    <t>Cálculo do VCA (Valor cobrado por aluno)</t>
  </si>
  <si>
    <t>Alunos</t>
  </si>
  <si>
    <t>Quantidade</t>
  </si>
  <si>
    <t>ID= Índice de desistência (%)</t>
  </si>
  <si>
    <t>VCA = VTD / ((NMV)*(1-ID)</t>
  </si>
  <si>
    <t>Total</t>
  </si>
  <si>
    <t>Vagas Preferenciais</t>
  </si>
  <si>
    <t xml:space="preserve">N° Mínimo (= 0,9 do numero de vagas ofertadas a alunos pagantes) </t>
  </si>
  <si>
    <t>Valor a vista:</t>
  </si>
  <si>
    <t>Inteiro</t>
  </si>
  <si>
    <t>ATENÇÃO: PREENCHER SOMENTE APÓS A MATRÍCULA PARA DETERMINAR OS VALORES A SEREM INSERIDOS NA MINUTA. Ajustar a aba investimento</t>
  </si>
  <si>
    <t>Valor Total de Arrecadação (VTA):</t>
  </si>
  <si>
    <t>Núm. de alunos efetivaram matricula</t>
  </si>
  <si>
    <t>Valor para aquisição de equipamentos</t>
  </si>
  <si>
    <t>Valor custo por aluno (copiar)</t>
  </si>
  <si>
    <t>Valor do contrato</t>
  </si>
  <si>
    <t>Matrícula</t>
  </si>
  <si>
    <t>Valor da UTFPR (3%)</t>
  </si>
  <si>
    <t>Parcelas</t>
  </si>
  <si>
    <t>Valor da FUNTEF (12%)</t>
  </si>
  <si>
    <t>Valor a ser executado (PF+DO)</t>
  </si>
  <si>
    <t>Aprovado por:</t>
  </si>
  <si>
    <t>DIRPLAD
Em: DD/MM/2018</t>
  </si>
  <si>
    <t>FUNTEF-PR
Em: DD/MM/2018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</si>
</sst>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-* #,##0.00_-;\-* #,##0.00_-;_-* \-??_-;_-@_-"/>
    <numFmt numFmtId="166" formatCode="_(&quot;R$&quot;* #,##0.00_);_(&quot;R$&quot;* \(#,##0.00\);_(&quot;R$&quot;* \-??_);_(@_)"/>
    <numFmt numFmtId="167" formatCode="_(&quot;R$ &quot;* #,##0.00_);_(&quot;R$ &quot;* \(#,##0.00\);_(&quot;R$ &quot;* \-??_);_(@_)"/>
    <numFmt numFmtId="168" formatCode="_(* #,##0.00_);_(* \(#,##0.00\);_(* \-??_);_(@_)"/>
    <numFmt numFmtId="169" formatCode="&quot;R$&quot;#,##0.00"/>
    <numFmt numFmtId="170" formatCode="_-&quot;R$&quot;* #,##0.00_-;&quot;-R$&quot;* #,##0.00_-;_-&quot;R$&quot;* \-??_-;_-@_-"/>
    <numFmt numFmtId="171" formatCode="_-&quot;R$ &quot;* #,##0.00_-;&quot;-R$ &quot;* #,##0.00_-;_-&quot;R$ &quot;* \-??_-;_-@_-"/>
  </numFmts>
  <fonts count="28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2"/>
      <color rgb="FFFFFF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u/>
      <sz val="12"/>
      <color rgb="FF00B0F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2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u/>
      <sz val="12"/>
      <name val="Arial"/>
      <family val="2"/>
      <charset val="1"/>
    </font>
    <font>
      <b/>
      <sz val="14"/>
      <color rgb="FF000000"/>
      <name val="Arial"/>
      <family val="2"/>
      <charset val="1"/>
    </font>
    <font>
      <sz val="11"/>
      <color rgb="FFFFFFFF"/>
      <name val="Arial"/>
      <family val="2"/>
      <charset val="1"/>
    </font>
    <font>
      <b/>
      <sz val="9"/>
      <color rgb="FF000000"/>
      <name val="Segoe U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8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Arial"/>
      <family val="2"/>
    </font>
    <font>
      <sz val="11"/>
      <name val="Roboto Condensed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u/>
      <sz val="12"/>
      <color rgb="FFFF0000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DDDDDD"/>
        <bgColor rgb="FFD9D9D9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2F0D9"/>
      </patternFill>
    </fill>
    <fill>
      <patternFill patternType="solid">
        <fgColor rgb="FFFFC000"/>
        <bgColor rgb="FFFF9900"/>
      </patternFill>
    </fill>
    <fill>
      <patternFill patternType="solid">
        <fgColor rgb="FFFFFF00"/>
        <bgColor rgb="FFFFC000"/>
      </patternFill>
    </fill>
    <fill>
      <patternFill patternType="solid">
        <fgColor rgb="FFCCCCCC"/>
        <bgColor rgb="FFBFBFBF"/>
      </patternFill>
    </fill>
    <fill>
      <patternFill patternType="solid">
        <fgColor rgb="FFD9D9D9"/>
        <bgColor rgb="FFDDDDDD"/>
      </patternFill>
    </fill>
    <fill>
      <patternFill patternType="solid">
        <fgColor rgb="FFDAE3F3"/>
        <bgColor rgb="FFD6DCE5"/>
      </patternFill>
    </fill>
    <fill>
      <patternFill patternType="solid">
        <fgColor rgb="FFFFE699"/>
        <bgColor rgb="FFFBE5D6"/>
      </patternFill>
    </fill>
    <fill>
      <patternFill patternType="solid">
        <fgColor rgb="FF1DFF38"/>
        <bgColor rgb="FF33CCCC"/>
      </patternFill>
    </fill>
    <fill>
      <patternFill patternType="solid">
        <fgColor rgb="FFE2F0D9"/>
        <bgColor rgb="FFF2F2F2"/>
      </patternFill>
    </fill>
    <fill>
      <patternFill patternType="solid">
        <fgColor rgb="FFD6DCE5"/>
        <bgColor rgb="FFDDDDDD"/>
      </patternFill>
    </fill>
    <fill>
      <patternFill patternType="solid">
        <fgColor rgb="FF92D050"/>
        <bgColor rgb="FFBFBFBF"/>
      </patternFill>
    </fill>
    <fill>
      <patternFill patternType="solid">
        <fgColor rgb="FFBFBFBF"/>
        <bgColor rgb="FFCCCCCC"/>
      </patternFill>
    </fill>
    <fill>
      <patternFill patternType="solid">
        <fgColor rgb="FFFBE5D6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6DCE5"/>
      </patternFill>
    </fill>
    <fill>
      <patternFill patternType="solid">
        <fgColor rgb="FFFFFF00"/>
        <bgColor rgb="FFFBE5D6"/>
      </patternFill>
    </fill>
    <fill>
      <patternFill patternType="solid">
        <fgColor rgb="FFFFFF00"/>
        <bgColor rgb="FFF2F2F2"/>
      </patternFill>
    </fill>
    <fill>
      <patternFill patternType="solid">
        <fgColor theme="2"/>
        <bgColor rgb="FFDDDDDD"/>
      </patternFill>
    </fill>
    <fill>
      <patternFill patternType="solid">
        <fgColor rgb="FF92D050"/>
        <bgColor rgb="FFF2F2F2"/>
      </patternFill>
    </fill>
    <fill>
      <patternFill patternType="solid">
        <fgColor rgb="FF92D050"/>
        <bgColor rgb="FFFF9900"/>
      </patternFill>
    </fill>
    <fill>
      <patternFill patternType="solid">
        <fgColor theme="2"/>
        <bgColor rgb="FF003300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165" fontId="22" fillId="0" borderId="0" applyBorder="0" applyProtection="0"/>
    <xf numFmtId="170" fontId="22" fillId="0" borderId="0" applyBorder="0" applyProtection="0"/>
    <xf numFmtId="9" fontId="22" fillId="0" borderId="0" applyBorder="0" applyProtection="0"/>
    <xf numFmtId="0" fontId="6" fillId="0" borderId="0" applyBorder="0" applyProtection="0"/>
    <xf numFmtId="0" fontId="1" fillId="3" borderId="0" applyBorder="0" applyProtection="0"/>
  </cellStyleXfs>
  <cellXfs count="245">
    <xf numFmtId="0" fontId="0" fillId="0" borderId="0" xfId="0"/>
    <xf numFmtId="0" fontId="2" fillId="0" borderId="0" xfId="0" applyFont="1"/>
    <xf numFmtId="0" fontId="2" fillId="4" borderId="0" xfId="0" applyFont="1" applyFill="1"/>
    <xf numFmtId="0" fontId="7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horizontal="justify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165" fontId="7" fillId="5" borderId="3" xfId="1" applyFont="1" applyFill="1" applyBorder="1" applyAlignment="1">
      <alignment horizontal="center" vertical="center" wrapText="1"/>
    </xf>
    <xf numFmtId="165" fontId="9" fillId="0" borderId="3" xfId="1" applyFont="1" applyBorder="1" applyAlignment="1">
      <alignment horizontal="justify" vertical="center" wrapText="1"/>
    </xf>
    <xf numFmtId="165" fontId="10" fillId="5" borderId="3" xfId="1" applyFont="1" applyFill="1" applyBorder="1" applyAlignment="1">
      <alignment horizontal="justify" vertical="center" wrapText="1"/>
    </xf>
    <xf numFmtId="165" fontId="2" fillId="5" borderId="3" xfId="1" applyFont="1" applyFill="1" applyBorder="1"/>
    <xf numFmtId="0" fontId="9" fillId="9" borderId="3" xfId="0" applyFont="1" applyFill="1" applyBorder="1" applyAlignment="1">
      <alignment horizontal="justify" vertical="center" wrapText="1"/>
    </xf>
    <xf numFmtId="0" fontId="2" fillId="4" borderId="0" xfId="0" applyFont="1" applyFill="1" applyAlignment="1">
      <alignment horizontal="left" vertical="top" wrapText="1"/>
    </xf>
    <xf numFmtId="165" fontId="9" fillId="0" borderId="3" xfId="0" applyNumberFormat="1" applyFont="1" applyBorder="1" applyAlignment="1">
      <alignment vertical="center"/>
    </xf>
    <xf numFmtId="9" fontId="7" fillId="7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justify" vertical="center" wrapText="1"/>
    </xf>
    <xf numFmtId="0" fontId="11" fillId="4" borderId="0" xfId="0" applyFont="1" applyFill="1"/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1" fontId="13" fillId="7" borderId="3" xfId="0" applyNumberFormat="1" applyFont="1" applyFill="1" applyBorder="1" applyAlignment="1">
      <alignment horizontal="center" vertical="center"/>
    </xf>
    <xf numFmtId="165" fontId="11" fillId="4" borderId="0" xfId="0" applyNumberFormat="1" applyFont="1" applyFill="1"/>
    <xf numFmtId="1" fontId="13" fillId="4" borderId="3" xfId="0" applyNumberFormat="1" applyFont="1" applyFill="1" applyBorder="1" applyAlignment="1">
      <alignment horizontal="center" vertical="center"/>
    </xf>
    <xf numFmtId="1" fontId="13" fillId="4" borderId="6" xfId="0" applyNumberFormat="1" applyFont="1" applyFill="1" applyBorder="1" applyAlignment="1">
      <alignment horizontal="center" vertical="center"/>
    </xf>
    <xf numFmtId="2" fontId="13" fillId="4" borderId="0" xfId="0" applyNumberFormat="1" applyFont="1" applyFill="1" applyAlignment="1">
      <alignment vertical="center"/>
    </xf>
    <xf numFmtId="166" fontId="13" fillId="4" borderId="0" xfId="0" applyNumberFormat="1" applyFont="1" applyFill="1" applyAlignment="1">
      <alignment horizontal="center" vertical="center"/>
    </xf>
    <xf numFmtId="165" fontId="12" fillId="12" borderId="8" xfId="1" applyFont="1" applyFill="1" applyBorder="1" applyAlignment="1">
      <alignment horizontal="center" vertical="center"/>
    </xf>
    <xf numFmtId="165" fontId="12" fillId="12" borderId="10" xfId="1" applyFont="1" applyFill="1" applyBorder="1" applyAlignment="1">
      <alignment horizontal="center" vertical="center"/>
    </xf>
    <xf numFmtId="4" fontId="13" fillId="4" borderId="0" xfId="0" applyNumberFormat="1" applyFont="1" applyFill="1" applyAlignment="1">
      <alignment horizontal="center" vertical="center"/>
    </xf>
    <xf numFmtId="0" fontId="12" fillId="13" borderId="3" xfId="0" applyFont="1" applyFill="1" applyBorder="1" applyAlignment="1">
      <alignment vertical="center"/>
    </xf>
    <xf numFmtId="0" fontId="13" fillId="4" borderId="0" xfId="0" applyFont="1" applyFill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167" fontId="12" fillId="13" borderId="3" xfId="0" applyNumberFormat="1" applyFont="1" applyFill="1" applyBorder="1" applyAlignment="1">
      <alignment vertical="center"/>
    </xf>
    <xf numFmtId="168" fontId="13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top" wrapText="1"/>
    </xf>
    <xf numFmtId="0" fontId="11" fillId="4" borderId="7" xfId="0" applyFont="1" applyFill="1" applyBorder="1"/>
    <xf numFmtId="0" fontId="11" fillId="4" borderId="11" xfId="0" applyFont="1" applyFill="1" applyBorder="1"/>
    <xf numFmtId="0" fontId="11" fillId="4" borderId="8" xfId="0" applyFont="1" applyFill="1" applyBorder="1"/>
    <xf numFmtId="0" fontId="11" fillId="4" borderId="12" xfId="0" applyFont="1" applyFill="1" applyBorder="1"/>
    <xf numFmtId="0" fontId="11" fillId="4" borderId="14" xfId="0" applyFont="1" applyFill="1" applyBorder="1"/>
    <xf numFmtId="0" fontId="11" fillId="4" borderId="9" xfId="0" applyFont="1" applyFill="1" applyBorder="1"/>
    <xf numFmtId="0" fontId="11" fillId="4" borderId="13" xfId="0" applyFont="1" applyFill="1" applyBorder="1"/>
    <xf numFmtId="0" fontId="11" fillId="4" borderId="10" xfId="0" applyFont="1" applyFill="1" applyBorder="1" applyAlignment="1">
      <alignment horizontal="left"/>
    </xf>
    <xf numFmtId="1" fontId="2" fillId="4" borderId="0" xfId="0" applyNumberFormat="1" applyFont="1" applyFill="1"/>
    <xf numFmtId="0" fontId="7" fillId="4" borderId="0" xfId="0" applyFont="1" applyFill="1"/>
    <xf numFmtId="0" fontId="7" fillId="4" borderId="3" xfId="0" applyFont="1" applyFill="1" applyBorder="1"/>
    <xf numFmtId="0" fontId="7" fillId="4" borderId="0" xfId="0" applyFont="1" applyFill="1" applyAlignment="1">
      <alignment horizont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9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 wrapText="1"/>
    </xf>
    <xf numFmtId="1" fontId="7" fillId="9" borderId="3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169" fontId="2" fillId="4" borderId="0" xfId="0" applyNumberFormat="1" applyFont="1" applyFill="1" applyAlignment="1" applyProtection="1">
      <alignment horizontal="center"/>
      <protection locked="0"/>
    </xf>
    <xf numFmtId="1" fontId="2" fillId="4" borderId="0" xfId="0" applyNumberFormat="1" applyFont="1" applyFill="1" applyAlignment="1" applyProtection="1">
      <alignment horizontal="center" vertical="center"/>
      <protection locked="0"/>
    </xf>
    <xf numFmtId="169" fontId="2" fillId="4" borderId="0" xfId="0" applyNumberFormat="1" applyFont="1" applyFill="1" applyAlignment="1">
      <alignment horizontal="center"/>
    </xf>
    <xf numFmtId="0" fontId="2" fillId="4" borderId="3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2" fontId="2" fillId="4" borderId="3" xfId="0" applyNumberFormat="1" applyFont="1" applyFill="1" applyBorder="1" applyAlignment="1" applyProtection="1">
      <alignment horizontal="center"/>
      <protection locked="0"/>
    </xf>
    <xf numFmtId="170" fontId="2" fillId="4" borderId="3" xfId="2" applyFont="1" applyFill="1" applyBorder="1"/>
    <xf numFmtId="0" fontId="4" fillId="4" borderId="0" xfId="0" applyFont="1" applyFill="1"/>
    <xf numFmtId="169" fontId="2" fillId="4" borderId="0" xfId="0" applyNumberFormat="1" applyFont="1" applyFill="1" applyProtection="1">
      <protection locked="0"/>
    </xf>
    <xf numFmtId="169" fontId="2" fillId="4" borderId="0" xfId="0" applyNumberFormat="1" applyFont="1" applyFill="1"/>
    <xf numFmtId="0" fontId="2" fillId="4" borderId="3" xfId="0" applyFont="1" applyFill="1" applyBorder="1" applyAlignment="1" applyProtection="1">
      <alignment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2" fontId="2" fillId="4" borderId="3" xfId="0" applyNumberFormat="1" applyFont="1" applyFill="1" applyBorder="1" applyAlignment="1" applyProtection="1">
      <alignment horizontal="center" vertical="center"/>
      <protection locked="0"/>
    </xf>
    <xf numFmtId="170" fontId="2" fillId="4" borderId="3" xfId="2" applyFont="1" applyFill="1" applyBorder="1" applyAlignment="1">
      <alignment vertical="center"/>
    </xf>
    <xf numFmtId="0" fontId="4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right"/>
    </xf>
    <xf numFmtId="0" fontId="16" fillId="4" borderId="0" xfId="0" applyFont="1" applyFill="1"/>
    <xf numFmtId="170" fontId="7" fillId="9" borderId="3" xfId="2" applyFont="1" applyFill="1" applyBorder="1"/>
    <xf numFmtId="0" fontId="2" fillId="4" borderId="3" xfId="0" applyFont="1" applyFill="1" applyBorder="1"/>
    <xf numFmtId="171" fontId="2" fillId="4" borderId="3" xfId="0" applyNumberFormat="1" applyFont="1" applyFill="1" applyBorder="1" applyAlignment="1">
      <alignment wrapText="1"/>
    </xf>
    <xf numFmtId="0" fontId="4" fillId="4" borderId="3" xfId="0" applyFont="1" applyFill="1" applyBorder="1"/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vertical="center" wrapText="1"/>
    </xf>
    <xf numFmtId="49" fontId="7" fillId="4" borderId="0" xfId="0" applyNumberFormat="1" applyFont="1" applyFill="1"/>
    <xf numFmtId="0" fontId="2" fillId="4" borderId="3" xfId="0" applyFont="1" applyFill="1" applyBorder="1" applyAlignment="1" applyProtection="1">
      <alignment wrapText="1"/>
      <protection locked="0"/>
    </xf>
    <xf numFmtId="169" fontId="2" fillId="4" borderId="3" xfId="0" applyNumberFormat="1" applyFont="1" applyFill="1" applyBorder="1"/>
    <xf numFmtId="169" fontId="7" fillId="9" borderId="3" xfId="0" applyNumberFormat="1" applyFont="1" applyFill="1" applyBorder="1"/>
    <xf numFmtId="169" fontId="4" fillId="9" borderId="3" xfId="0" applyNumberFormat="1" applyFont="1" applyFill="1" applyBorder="1"/>
    <xf numFmtId="0" fontId="7" fillId="4" borderId="3" xfId="0" applyFont="1" applyFill="1" applyBorder="1" applyAlignment="1">
      <alignment vertical="center"/>
    </xf>
    <xf numFmtId="0" fontId="7" fillId="9" borderId="3" xfId="0" applyFont="1" applyFill="1" applyBorder="1"/>
    <xf numFmtId="169" fontId="2" fillId="4" borderId="3" xfId="1" applyNumberFormat="1" applyFont="1" applyFill="1" applyBorder="1"/>
    <xf numFmtId="0" fontId="7" fillId="9" borderId="4" xfId="0" applyFont="1" applyFill="1" applyBorder="1" applyAlignment="1">
      <alignment horizontal="center"/>
    </xf>
    <xf numFmtId="169" fontId="2" fillId="4" borderId="3" xfId="0" applyNumberFormat="1" applyFont="1" applyFill="1" applyBorder="1" applyProtection="1">
      <protection locked="0"/>
    </xf>
    <xf numFmtId="169" fontId="7" fillId="4" borderId="0" xfId="0" applyNumberFormat="1" applyFont="1" applyFill="1"/>
    <xf numFmtId="0" fontId="4" fillId="6" borderId="0" xfId="0" applyFont="1" applyFill="1" applyAlignment="1">
      <alignment horizontal="center" vertical="center"/>
    </xf>
    <xf numFmtId="0" fontId="7" fillId="14" borderId="3" xfId="0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horizontal="center" vertical="center" wrapText="1"/>
    </xf>
    <xf numFmtId="165" fontId="4" fillId="6" borderId="0" xfId="0" applyNumberFormat="1" applyFont="1" applyFill="1" applyAlignment="1">
      <alignment horizontal="center" vertical="center"/>
    </xf>
    <xf numFmtId="169" fontId="7" fillId="14" borderId="3" xfId="0" applyNumberFormat="1" applyFont="1" applyFill="1" applyBorder="1"/>
    <xf numFmtId="0" fontId="7" fillId="4" borderId="3" xfId="0" applyFont="1" applyFill="1" applyBorder="1" applyAlignment="1">
      <alignment vertical="center" wrapText="1"/>
    </xf>
    <xf numFmtId="0" fontId="7" fillId="9" borderId="0" xfId="0" applyFont="1" applyFill="1" applyAlignment="1">
      <alignment horizontal="center" vertical="center" wrapText="1"/>
    </xf>
    <xf numFmtId="0" fontId="7" fillId="4" borderId="3" xfId="0" applyFont="1" applyFill="1" applyBorder="1" applyAlignment="1">
      <alignment horizontal="center" wrapText="1"/>
    </xf>
    <xf numFmtId="169" fontId="2" fillId="4" borderId="3" xfId="0" applyNumberFormat="1" applyFont="1" applyFill="1" applyBorder="1" applyAlignment="1" applyProtection="1">
      <alignment wrapText="1"/>
      <protection locked="0"/>
    </xf>
    <xf numFmtId="169" fontId="7" fillId="7" borderId="3" xfId="0" applyNumberFormat="1" applyFont="1" applyFill="1" applyBorder="1"/>
    <xf numFmtId="169" fontId="2" fillId="9" borderId="3" xfId="0" applyNumberFormat="1" applyFont="1" applyFill="1" applyBorder="1"/>
    <xf numFmtId="0" fontId="2" fillId="4" borderId="0" xfId="0" applyFont="1" applyFill="1" applyAlignment="1">
      <alignment horizontal="center" wrapText="1"/>
    </xf>
    <xf numFmtId="0" fontId="7" fillId="5" borderId="3" xfId="0" applyFont="1" applyFill="1" applyBorder="1" applyAlignment="1">
      <alignment horizontal="center" vertical="center"/>
    </xf>
    <xf numFmtId="165" fontId="2" fillId="4" borderId="3" xfId="1" applyFont="1" applyFill="1" applyBorder="1" applyAlignment="1">
      <alignment horizontal="center" wrapText="1"/>
    </xf>
    <xf numFmtId="165" fontId="4" fillId="7" borderId="3" xfId="1" applyFont="1" applyFill="1" applyBorder="1" applyAlignment="1">
      <alignment horizontal="center" wrapText="1"/>
    </xf>
    <xf numFmtId="169" fontId="2" fillId="4" borderId="3" xfId="1" applyNumberFormat="1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165" fontId="2" fillId="7" borderId="3" xfId="1" applyFont="1" applyFill="1" applyBorder="1" applyAlignment="1">
      <alignment horizontal="center" wrapText="1"/>
    </xf>
    <xf numFmtId="0" fontId="2" fillId="4" borderId="0" xfId="0" applyFont="1" applyFill="1" applyAlignment="1">
      <alignment vertical="center"/>
    </xf>
    <xf numFmtId="0" fontId="7" fillId="16" borderId="3" xfId="0" applyFont="1" applyFill="1" applyBorder="1" applyAlignment="1">
      <alignment horizontal="center" vertical="center"/>
    </xf>
    <xf numFmtId="0" fontId="7" fillId="16" borderId="3" xfId="0" applyFont="1" applyFill="1" applyBorder="1" applyAlignment="1">
      <alignment horizontal="center" vertical="center" wrapText="1"/>
    </xf>
    <xf numFmtId="165" fontId="2" fillId="4" borderId="3" xfId="1" applyFont="1" applyFill="1" applyBorder="1"/>
    <xf numFmtId="165" fontId="2" fillId="7" borderId="3" xfId="1" applyFont="1" applyFill="1" applyBorder="1"/>
    <xf numFmtId="0" fontId="7" fillId="5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wrapText="1"/>
    </xf>
    <xf numFmtId="0" fontId="0" fillId="4" borderId="0" xfId="0" applyFill="1"/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19" fillId="4" borderId="0" xfId="0" applyFont="1" applyFill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3" xfId="0" applyBorder="1"/>
    <xf numFmtId="10" fontId="0" fillId="0" borderId="3" xfId="3" applyNumberFormat="1" applyFont="1" applyBorder="1"/>
    <xf numFmtId="9" fontId="0" fillId="0" borderId="3" xfId="3" applyFont="1" applyBorder="1"/>
    <xf numFmtId="0" fontId="0" fillId="9" borderId="3" xfId="0" applyFill="1" applyBorder="1"/>
    <xf numFmtId="165" fontId="0" fillId="9" borderId="3" xfId="1" applyFont="1" applyFill="1" applyBorder="1"/>
    <xf numFmtId="165" fontId="0" fillId="0" borderId="3" xfId="1" applyFont="1" applyBorder="1"/>
    <xf numFmtId="0" fontId="19" fillId="4" borderId="0" xfId="0" applyFont="1" applyFill="1"/>
    <xf numFmtId="0" fontId="19" fillId="4" borderId="0" xfId="0" applyFont="1" applyFill="1" applyAlignment="1">
      <alignment vertical="center"/>
    </xf>
    <xf numFmtId="165" fontId="19" fillId="7" borderId="3" xfId="0" applyNumberFormat="1" applyFont="1" applyFill="1" applyBorder="1" applyAlignment="1">
      <alignment vertical="center"/>
    </xf>
    <xf numFmtId="0" fontId="19" fillId="11" borderId="3" xfId="0" applyFont="1" applyFill="1" applyBorder="1"/>
    <xf numFmtId="165" fontId="19" fillId="11" borderId="3" xfId="0" applyNumberFormat="1" applyFont="1" applyFill="1" applyBorder="1"/>
    <xf numFmtId="165" fontId="19" fillId="11" borderId="3" xfId="1" applyFont="1" applyFill="1" applyBorder="1"/>
    <xf numFmtId="0" fontId="19" fillId="0" borderId="0" xfId="0" applyFont="1"/>
    <xf numFmtId="165" fontId="0" fillId="4" borderId="0" xfId="1" applyFont="1" applyFill="1" applyAlignment="1">
      <alignment vertical="center"/>
    </xf>
    <xf numFmtId="0" fontId="20" fillId="4" borderId="0" xfId="0" applyFont="1" applyFill="1"/>
    <xf numFmtId="0" fontId="20" fillId="4" borderId="0" xfId="0" applyFont="1" applyFill="1" applyAlignment="1">
      <alignment vertical="center"/>
    </xf>
    <xf numFmtId="0" fontId="21" fillId="13" borderId="3" xfId="0" applyFont="1" applyFill="1" applyBorder="1"/>
    <xf numFmtId="0" fontId="20" fillId="4" borderId="3" xfId="0" applyFont="1" applyFill="1" applyBorder="1"/>
    <xf numFmtId="0" fontId="21" fillId="4" borderId="3" xfId="0" applyFont="1" applyFill="1" applyBorder="1" applyAlignment="1">
      <alignment horizontal="center"/>
    </xf>
    <xf numFmtId="2" fontId="20" fillId="4" borderId="3" xfId="0" applyNumberFormat="1" applyFont="1" applyFill="1" applyBorder="1"/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 wrapText="1"/>
    </xf>
    <xf numFmtId="0" fontId="23" fillId="0" borderId="0" xfId="0" applyFont="1"/>
    <xf numFmtId="0" fontId="2" fillId="4" borderId="15" xfId="0" applyFont="1" applyFill="1" applyBorder="1" applyProtection="1">
      <protection locked="0"/>
    </xf>
    <xf numFmtId="169" fontId="2" fillId="4" borderId="15" xfId="0" applyNumberFormat="1" applyFont="1" applyFill="1" applyBorder="1" applyProtection="1">
      <protection locked="0"/>
    </xf>
    <xf numFmtId="0" fontId="24" fillId="0" borderId="0" xfId="0" applyFont="1" applyAlignment="1">
      <alignment vertical="center" wrapText="1"/>
    </xf>
    <xf numFmtId="164" fontId="2" fillId="4" borderId="0" xfId="0" applyNumberFormat="1" applyFont="1" applyFill="1"/>
    <xf numFmtId="165" fontId="10" fillId="19" borderId="3" xfId="1" applyFont="1" applyFill="1" applyBorder="1" applyAlignment="1">
      <alignment horizontal="justify" vertical="center" wrapText="1"/>
    </xf>
    <xf numFmtId="165" fontId="10" fillId="19" borderId="3" xfId="0" applyNumberFormat="1" applyFont="1" applyFill="1" applyBorder="1" applyAlignment="1">
      <alignment horizontal="justify" vertical="center" wrapText="1"/>
    </xf>
    <xf numFmtId="165" fontId="7" fillId="20" borderId="3" xfId="0" applyNumberFormat="1" applyFont="1" applyFill="1" applyBorder="1" applyAlignment="1">
      <alignment horizontal="justify" vertical="center" wrapText="1"/>
    </xf>
    <xf numFmtId="166" fontId="25" fillId="4" borderId="3" xfId="0" applyNumberFormat="1" applyFont="1" applyFill="1" applyBorder="1" applyAlignment="1">
      <alignment horizontal="left" vertical="center"/>
    </xf>
    <xf numFmtId="4" fontId="25" fillId="4" borderId="3" xfId="0" applyNumberFormat="1" applyFont="1" applyFill="1" applyBorder="1" applyAlignment="1">
      <alignment horizontal="left" vertical="center"/>
    </xf>
    <xf numFmtId="166" fontId="25" fillId="4" borderId="3" xfId="0" applyNumberFormat="1" applyFont="1" applyFill="1" applyBorder="1" applyAlignment="1">
      <alignment horizontal="left"/>
    </xf>
    <xf numFmtId="164" fontId="13" fillId="4" borderId="0" xfId="0" applyNumberFormat="1" applyFont="1" applyFill="1" applyAlignment="1">
      <alignment vertical="center"/>
    </xf>
    <xf numFmtId="166" fontId="25" fillId="22" borderId="3" xfId="0" applyNumberFormat="1" applyFont="1" applyFill="1" applyBorder="1" applyAlignment="1">
      <alignment vertical="center"/>
    </xf>
    <xf numFmtId="0" fontId="25" fillId="4" borderId="3" xfId="0" applyFont="1" applyFill="1" applyBorder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26" fillId="4" borderId="3" xfId="0" applyFont="1" applyFill="1" applyBorder="1" applyAlignment="1">
      <alignment horizontal="left"/>
    </xf>
    <xf numFmtId="0" fontId="25" fillId="4" borderId="3" xfId="0" applyFont="1" applyFill="1" applyBorder="1" applyAlignment="1">
      <alignment horizontal="left" vertical="center"/>
    </xf>
    <xf numFmtId="0" fontId="2" fillId="23" borderId="0" xfId="0" applyFont="1" applyFill="1"/>
    <xf numFmtId="165" fontId="4" fillId="24" borderId="0" xfId="0" applyNumberFormat="1" applyFont="1" applyFill="1" applyAlignment="1">
      <alignment horizontal="center" vertical="center"/>
    </xf>
    <xf numFmtId="2" fontId="13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 applyProtection="1">
      <alignment horizontal="center"/>
      <protection locked="0"/>
    </xf>
    <xf numFmtId="0" fontId="18" fillId="17" borderId="3" xfId="0" applyFont="1" applyFill="1" applyBorder="1" applyAlignment="1">
      <alignment horizontal="center" vertical="center"/>
    </xf>
    <xf numFmtId="0" fontId="19" fillId="9" borderId="3" xfId="0" applyFont="1" applyFill="1" applyBorder="1" applyAlignment="1">
      <alignment horizontal="center"/>
    </xf>
    <xf numFmtId="170" fontId="4" fillId="7" borderId="3" xfId="2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/>
    </xf>
    <xf numFmtId="0" fontId="15" fillId="7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0" fontId="7" fillId="14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15" fillId="15" borderId="17" xfId="0" applyFont="1" applyFill="1" applyBorder="1" applyAlignment="1">
      <alignment horizontal="center"/>
    </xf>
    <xf numFmtId="0" fontId="7" fillId="9" borderId="3" xfId="0" applyFont="1" applyFill="1" applyBorder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7" fillId="4" borderId="0" xfId="0" applyFont="1" applyFill="1" applyAlignment="1">
      <alignment horizontal="center" wrapText="1"/>
    </xf>
    <xf numFmtId="0" fontId="7" fillId="7" borderId="3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vertical="center" wrapText="1"/>
    </xf>
    <xf numFmtId="0" fontId="15" fillId="9" borderId="3" xfId="0" applyFont="1" applyFill="1" applyBorder="1" applyAlignment="1">
      <alignment horizontal="center"/>
    </xf>
    <xf numFmtId="0" fontId="4" fillId="7" borderId="3" xfId="0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 vertical="center"/>
    </xf>
    <xf numFmtId="165" fontId="0" fillId="0" borderId="3" xfId="1" applyFont="1" applyBorder="1" applyAlignment="1">
      <alignment horizontal="center" vertical="center"/>
    </xf>
    <xf numFmtId="0" fontId="18" fillId="17" borderId="3" xfId="0" applyFont="1" applyFill="1" applyBorder="1" applyAlignment="1">
      <alignment horizontal="center" vertical="center"/>
    </xf>
    <xf numFmtId="0" fontId="21" fillId="13" borderId="3" xfId="0" applyFont="1" applyFill="1" applyBorder="1" applyAlignment="1">
      <alignment horizontal="center"/>
    </xf>
    <xf numFmtId="0" fontId="19" fillId="9" borderId="3" xfId="0" applyFont="1" applyFill="1" applyBorder="1" applyAlignment="1">
      <alignment horizontal="center"/>
    </xf>
    <xf numFmtId="0" fontId="27" fillId="25" borderId="11" xfId="4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wrapText="1"/>
    </xf>
    <xf numFmtId="2" fontId="12" fillId="12" borderId="9" xfId="0" applyNumberFormat="1" applyFont="1" applyFill="1" applyBorder="1" applyAlignment="1">
      <alignment horizontal="center" vertical="center"/>
    </xf>
    <xf numFmtId="167" fontId="12" fillId="13" borderId="3" xfId="0" applyNumberFormat="1" applyFont="1" applyFill="1" applyBorder="1" applyAlignment="1">
      <alignment horizontal="center" vertical="center"/>
    </xf>
    <xf numFmtId="165" fontId="12" fillId="13" borderId="3" xfId="1" applyFont="1" applyFill="1" applyBorder="1" applyAlignment="1">
      <alignment horizontal="center" vertical="center"/>
    </xf>
    <xf numFmtId="2" fontId="13" fillId="4" borderId="3" xfId="0" applyNumberFormat="1" applyFont="1" applyFill="1" applyBorder="1" applyAlignment="1">
      <alignment horizontal="left" vertical="center" wrapText="1"/>
    </xf>
    <xf numFmtId="2" fontId="12" fillId="9" borderId="3" xfId="0" applyNumberFormat="1" applyFont="1" applyFill="1" applyBorder="1" applyAlignment="1">
      <alignment horizontal="center" vertical="center"/>
    </xf>
    <xf numFmtId="166" fontId="12" fillId="9" borderId="3" xfId="0" applyNumberFormat="1" applyFont="1" applyFill="1" applyBorder="1" applyAlignment="1">
      <alignment vertical="center"/>
    </xf>
    <xf numFmtId="2" fontId="13" fillId="4" borderId="5" xfId="0" applyNumberFormat="1" applyFont="1" applyFill="1" applyBorder="1" applyAlignment="1">
      <alignment horizontal="left" vertical="center"/>
    </xf>
    <xf numFmtId="2" fontId="12" fillId="12" borderId="7" xfId="0" applyNumberFormat="1" applyFont="1" applyFill="1" applyBorder="1" applyAlignment="1">
      <alignment horizontal="center" vertical="center"/>
    </xf>
    <xf numFmtId="166" fontId="25" fillId="21" borderId="4" xfId="0" applyNumberFormat="1" applyFont="1" applyFill="1" applyBorder="1" applyAlignment="1">
      <alignment horizontal="center" vertical="center" wrapText="1"/>
    </xf>
    <xf numFmtId="166" fontId="25" fillId="21" borderId="18" xfId="0" applyNumberFormat="1" applyFont="1" applyFill="1" applyBorder="1" applyAlignment="1">
      <alignment horizontal="center" vertical="center" wrapText="1"/>
    </xf>
    <xf numFmtId="2" fontId="25" fillId="4" borderId="19" xfId="0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/>
    </xf>
    <xf numFmtId="9" fontId="13" fillId="4" borderId="3" xfId="3" applyFont="1" applyFill="1" applyBorder="1" applyAlignment="1">
      <alignment horizontal="center" vertical="center"/>
    </xf>
    <xf numFmtId="4" fontId="12" fillId="4" borderId="3" xfId="0" applyNumberFormat="1" applyFont="1" applyFill="1" applyBorder="1" applyAlignment="1">
      <alignment horizontal="center" vertical="center"/>
    </xf>
    <xf numFmtId="2" fontId="13" fillId="4" borderId="3" xfId="0" applyNumberFormat="1" applyFont="1" applyFill="1" applyBorder="1" applyAlignment="1">
      <alignment horizontal="left" vertical="center"/>
    </xf>
    <xf numFmtId="2" fontId="13" fillId="4" borderId="3" xfId="0" applyNumberFormat="1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justify" vertical="center" wrapText="1"/>
    </xf>
    <xf numFmtId="0" fontId="12" fillId="9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vertical="center" wrapText="1"/>
    </xf>
    <xf numFmtId="0" fontId="4" fillId="9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18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0" fillId="10" borderId="3" xfId="0" applyFont="1" applyFill="1" applyBorder="1" applyAlignment="1">
      <alignment horizontal="justify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top" wrapText="1"/>
    </xf>
    <xf numFmtId="0" fontId="5" fillId="2" borderId="2" xfId="4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justify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justify" vertical="center" wrapText="1"/>
    </xf>
    <xf numFmtId="0" fontId="10" fillId="5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/>
    </xf>
    <xf numFmtId="0" fontId="6" fillId="0" borderId="2" xfId="4" applyBorder="1" applyAlignment="1"/>
  </cellXfs>
  <cellStyles count="6">
    <cellStyle name="Hiperlink" xfId="4" builtinId="8"/>
    <cellStyle name="Moeda" xfId="2" builtinId="4"/>
    <cellStyle name="Normal" xfId="0" builtinId="0"/>
    <cellStyle name="Porcentagem" xfId="3" builtinId="5"/>
    <cellStyle name="Texto Explicativo" xfId="5" builtinId="53" customBuiltin="1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1DFF38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FBFBF"/>
      <rgbColor rgb="FF808080"/>
      <rgbColor rgb="FFF2F2F2"/>
      <rgbColor rgb="FF993366"/>
      <rgbColor rgb="FFFFFFCC"/>
      <rgbColor rgb="FFE2F0D9"/>
      <rgbColor rgb="FF660066"/>
      <rgbColor rgb="FFFF8080"/>
      <rgbColor rgb="FF0563C1"/>
      <rgbColor rgb="FFD6DCE5"/>
      <rgbColor rgb="FF000080"/>
      <rgbColor rgb="FFFF00FF"/>
      <rgbColor rgb="FFFBE5D6"/>
      <rgbColor rgb="FF00FFFF"/>
      <rgbColor rgb="FF800080"/>
      <rgbColor rgb="FF800000"/>
      <rgbColor rgb="FF008080"/>
      <rgbColor rgb="FF0000FF"/>
      <rgbColor rgb="FF00B0F0"/>
      <rgbColor rgb="FFDAE3F3"/>
      <rgbColor rgb="FFCCFFCC"/>
      <rgbColor rgb="FFFFE699"/>
      <rgbColor rgb="FFCCCCCC"/>
      <rgbColor rgb="FFDDDDDD"/>
      <rgbColor rgb="FFD9D9D9"/>
      <rgbColor rgb="FFFFCCCC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289560</xdr:colOff>
      <xdr:row>37</xdr:row>
      <xdr:rowOff>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untefpr.org.br/arquivos/normativas/PlanilhaModeloEspFV20Julho1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53"/>
  <sheetViews>
    <sheetView topLeftCell="A6" zoomScaleNormal="100" workbookViewId="0">
      <selection activeCell="A6" sqref="A6"/>
    </sheetView>
  </sheetViews>
  <sheetFormatPr defaultRowHeight="15"/>
  <cols>
    <col min="1" max="1" width="58.28515625" style="2" customWidth="1"/>
    <col min="2" max="2" width="48.5703125" style="2" customWidth="1"/>
    <col min="3" max="3" width="14.85546875" style="2" customWidth="1"/>
    <col min="4" max="4" width="14.140625" style="2" customWidth="1"/>
    <col min="5" max="5" width="17.85546875" style="46" customWidth="1"/>
    <col min="6" max="6" width="8.42578125" style="2" customWidth="1"/>
    <col min="7" max="7" width="109.7109375" style="2" customWidth="1"/>
    <col min="8" max="11" width="12.5703125" style="2" customWidth="1"/>
    <col min="12" max="12" width="9.7109375" style="2" customWidth="1"/>
    <col min="13" max="256" width="12.5703125" style="2" customWidth="1"/>
    <col min="257" max="257" width="30.85546875" style="2" customWidth="1"/>
    <col min="258" max="258" width="12.85546875" style="2" customWidth="1"/>
    <col min="259" max="259" width="68.42578125" style="2" customWidth="1"/>
    <col min="260" max="260" width="18.42578125" style="2" customWidth="1"/>
    <col min="261" max="261" width="7.5703125" style="2" customWidth="1"/>
    <col min="262" max="262" width="17.5703125" style="2" customWidth="1"/>
    <col min="263" max="263" width="16.5703125" style="2" customWidth="1"/>
    <col min="264" max="512" width="12.5703125" style="2" customWidth="1"/>
    <col min="513" max="513" width="30.85546875" style="2" customWidth="1"/>
    <col min="514" max="514" width="12.85546875" style="2" customWidth="1"/>
    <col min="515" max="515" width="68.42578125" style="2" customWidth="1"/>
    <col min="516" max="516" width="18.42578125" style="2" customWidth="1"/>
    <col min="517" max="517" width="7.5703125" style="2" customWidth="1"/>
    <col min="518" max="518" width="17.5703125" style="2" customWidth="1"/>
    <col min="519" max="519" width="16.5703125" style="2" customWidth="1"/>
    <col min="520" max="768" width="12.5703125" style="2" customWidth="1"/>
    <col min="769" max="769" width="30.85546875" style="2" customWidth="1"/>
    <col min="770" max="770" width="12.85546875" style="2" customWidth="1"/>
    <col min="771" max="771" width="68.42578125" style="2" customWidth="1"/>
    <col min="772" max="772" width="18.42578125" style="2" customWidth="1"/>
    <col min="773" max="773" width="7.5703125" style="2" customWidth="1"/>
    <col min="774" max="774" width="17.5703125" style="2" customWidth="1"/>
    <col min="775" max="775" width="16.5703125" style="2" customWidth="1"/>
    <col min="776" max="1025" width="12.5703125" style="2" customWidth="1"/>
  </cols>
  <sheetData>
    <row r="1" spans="1:17" s="47" customFormat="1" ht="15.75" customHeight="1">
      <c r="A1" s="177" t="s">
        <v>0</v>
      </c>
      <c r="B1" s="177"/>
      <c r="C1" s="177"/>
      <c r="D1" s="177"/>
      <c r="E1" s="177"/>
    </row>
    <row r="2" spans="1:17" s="47" customFormat="1" ht="15.75">
      <c r="A2" s="48" t="s">
        <v>1</v>
      </c>
      <c r="B2" s="178" t="str">
        <f>'Custo do Curso'!B5:F5</f>
        <v>FORMAÇÃO DE PROFESSORES- INCLUSÃO DE ALUNOS COM DEFICIÊNCIA VISUAL</v>
      </c>
      <c r="C2" s="178"/>
      <c r="D2" s="178"/>
      <c r="E2" s="178"/>
      <c r="F2" s="49" t="s">
        <v>2</v>
      </c>
      <c r="G2" s="50" t="s">
        <v>3</v>
      </c>
    </row>
    <row r="3" spans="1:17" ht="15.75">
      <c r="A3" s="175"/>
      <c r="B3" s="175"/>
      <c r="C3" s="175"/>
      <c r="D3" s="175"/>
      <c r="E3" s="175"/>
      <c r="G3" s="51" t="s">
        <v>4</v>
      </c>
    </row>
    <row r="4" spans="1:17" s="47" customFormat="1" ht="18">
      <c r="A4" s="179" t="s">
        <v>5</v>
      </c>
      <c r="B4" s="179"/>
      <c r="C4" s="179"/>
      <c r="D4" s="179"/>
      <c r="E4" s="179"/>
      <c r="G4" s="50" t="s">
        <v>6</v>
      </c>
    </row>
    <row r="5" spans="1:17" s="49" customFormat="1" ht="47.25">
      <c r="A5" s="52" t="s">
        <v>7</v>
      </c>
      <c r="B5" s="52" t="s">
        <v>8</v>
      </c>
      <c r="C5" s="53" t="s">
        <v>9</v>
      </c>
      <c r="D5" s="54" t="s">
        <v>10</v>
      </c>
      <c r="E5" s="53" t="s">
        <v>11</v>
      </c>
      <c r="G5" s="50" t="s">
        <v>12</v>
      </c>
      <c r="H5" s="55"/>
      <c r="I5" s="56"/>
      <c r="J5" s="57"/>
      <c r="K5" s="58"/>
    </row>
    <row r="6" spans="1:17">
      <c r="A6" s="59" t="s">
        <v>13</v>
      </c>
      <c r="B6" s="59" t="s">
        <v>14</v>
      </c>
      <c r="C6" s="60">
        <v>10</v>
      </c>
      <c r="D6" s="61">
        <v>130</v>
      </c>
      <c r="E6" s="62">
        <f t="shared" ref="E6:E37" si="0">IFERROR(C6*D6,0)</f>
        <v>1300</v>
      </c>
      <c r="G6" s="63" t="s">
        <v>15</v>
      </c>
      <c r="I6" s="64"/>
      <c r="J6" s="57"/>
      <c r="K6" s="65"/>
    </row>
    <row r="7" spans="1:17" ht="15" customHeight="1">
      <c r="A7" s="66" t="s">
        <v>16</v>
      </c>
      <c r="B7" s="66" t="s">
        <v>17</v>
      </c>
      <c r="C7" s="67">
        <v>20</v>
      </c>
      <c r="D7" s="68">
        <v>135</v>
      </c>
      <c r="E7" s="69">
        <f t="shared" si="0"/>
        <v>2700</v>
      </c>
      <c r="G7" s="70" t="s">
        <v>18</v>
      </c>
      <c r="I7" s="64"/>
      <c r="J7" s="57"/>
      <c r="K7" s="65"/>
    </row>
    <row r="8" spans="1:17">
      <c r="A8" s="59" t="s">
        <v>19</v>
      </c>
      <c r="B8" s="59" t="s">
        <v>17</v>
      </c>
      <c r="C8" s="60">
        <v>30</v>
      </c>
      <c r="D8" s="61">
        <v>135</v>
      </c>
      <c r="E8" s="62">
        <f t="shared" si="0"/>
        <v>4050</v>
      </c>
      <c r="G8" s="63" t="s">
        <v>20</v>
      </c>
      <c r="I8" s="64"/>
      <c r="J8" s="57"/>
      <c r="K8" s="65"/>
    </row>
    <row r="9" spans="1:17">
      <c r="A9" s="59" t="s">
        <v>21</v>
      </c>
      <c r="B9" s="59" t="s">
        <v>14</v>
      </c>
      <c r="C9" s="60">
        <v>65</v>
      </c>
      <c r="D9" s="61">
        <v>130</v>
      </c>
      <c r="E9" s="62">
        <f t="shared" si="0"/>
        <v>8450</v>
      </c>
      <c r="G9" s="63"/>
      <c r="I9" s="64"/>
      <c r="J9" s="57"/>
      <c r="K9" s="65"/>
    </row>
    <row r="10" spans="1:17">
      <c r="A10" s="59" t="s">
        <v>22</v>
      </c>
      <c r="B10" s="59" t="s">
        <v>14</v>
      </c>
      <c r="C10" s="60">
        <v>30</v>
      </c>
      <c r="D10" s="61">
        <v>130</v>
      </c>
      <c r="E10" s="62">
        <f t="shared" si="0"/>
        <v>3900</v>
      </c>
    </row>
    <row r="11" spans="1:17">
      <c r="A11" s="59" t="s">
        <v>23</v>
      </c>
      <c r="B11" s="59" t="s">
        <v>14</v>
      </c>
      <c r="C11" s="60">
        <v>30</v>
      </c>
      <c r="D11" s="61">
        <v>130</v>
      </c>
      <c r="E11" s="62">
        <f t="shared" si="0"/>
        <v>3900</v>
      </c>
      <c r="G11" s="71" t="s">
        <v>24</v>
      </c>
      <c r="H11" s="72" t="s">
        <v>25</v>
      </c>
      <c r="I11" s="72" t="s">
        <v>26</v>
      </c>
      <c r="J11" s="72" t="s">
        <v>27</v>
      </c>
      <c r="K11" s="72" t="s">
        <v>28</v>
      </c>
      <c r="L11" s="72" t="s">
        <v>29</v>
      </c>
      <c r="M11" s="72" t="s">
        <v>30</v>
      </c>
      <c r="N11" s="72" t="s">
        <v>31</v>
      </c>
      <c r="O11" s="72" t="s">
        <v>32</v>
      </c>
      <c r="P11" s="72" t="s">
        <v>33</v>
      </c>
      <c r="Q11" s="72" t="s">
        <v>34</v>
      </c>
    </row>
    <row r="12" spans="1:17">
      <c r="A12" s="59" t="s">
        <v>35</v>
      </c>
      <c r="B12" s="59" t="s">
        <v>14</v>
      </c>
      <c r="C12" s="60">
        <v>70</v>
      </c>
      <c r="D12" s="61">
        <v>130</v>
      </c>
      <c r="E12" s="62">
        <f t="shared" si="0"/>
        <v>9100</v>
      </c>
      <c r="G12" s="72">
        <f t="shared" ref="G12:G22" si="1">IF(OR(B6=$A$41),E6,0)</f>
        <v>0</v>
      </c>
      <c r="H12" s="72">
        <f t="shared" ref="H12:H22" si="2">IF(OR(B6=$A$42),E6,0)</f>
        <v>1300</v>
      </c>
      <c r="I12" s="72">
        <f t="shared" ref="I12:I22" si="3">IF(OR(B8=$A$43),E8,0)</f>
        <v>0</v>
      </c>
      <c r="J12" s="72">
        <f t="shared" ref="J12:J22" si="4">IF(OR(B6=$A$44),E6,0)</f>
        <v>0</v>
      </c>
      <c r="K12" s="72">
        <f t="shared" ref="K12:K22" si="5">IF(OR(B6=$A$45),E6,0)</f>
        <v>0</v>
      </c>
      <c r="L12" s="72">
        <f t="shared" ref="L12:L22" si="6">IF(OR(B6=$A$46),E6,0)</f>
        <v>0</v>
      </c>
      <c r="M12" s="72">
        <f t="shared" ref="M12:M22" si="7">IF(OR(B6=$A$47),E6,0)</f>
        <v>0</v>
      </c>
      <c r="N12" s="72">
        <f t="shared" ref="N12:N22" si="8">IF(OR(B6=$A$48),E6,0)</f>
        <v>0</v>
      </c>
      <c r="O12" s="72">
        <f t="shared" ref="O12:O22" si="9">IF(OR(B6=$A$49),E6,0)</f>
        <v>0</v>
      </c>
      <c r="P12" s="72">
        <f t="shared" ref="P12:P22" si="10">IF(OR(B6=$A$50),E6,0)</f>
        <v>0</v>
      </c>
      <c r="Q12" s="72">
        <f t="shared" ref="Q12:Q22" si="11">IF(OR(B6=$A$51),E6,0)</f>
        <v>0</v>
      </c>
    </row>
    <row r="13" spans="1:17">
      <c r="A13" s="59" t="s">
        <v>36</v>
      </c>
      <c r="B13" s="59" t="s">
        <v>37</v>
      </c>
      <c r="C13" s="60">
        <v>15</v>
      </c>
      <c r="D13" s="61">
        <v>110</v>
      </c>
      <c r="E13" s="62">
        <f t="shared" si="0"/>
        <v>1650</v>
      </c>
      <c r="G13" s="72">
        <f t="shared" si="1"/>
        <v>2700</v>
      </c>
      <c r="H13" s="72">
        <f t="shared" si="2"/>
        <v>0</v>
      </c>
      <c r="I13" s="72">
        <f t="shared" si="3"/>
        <v>0</v>
      </c>
      <c r="J13" s="72">
        <f t="shared" si="4"/>
        <v>0</v>
      </c>
      <c r="K13" s="72">
        <f t="shared" si="5"/>
        <v>0</v>
      </c>
      <c r="L13" s="72">
        <f t="shared" si="6"/>
        <v>0</v>
      </c>
      <c r="M13" s="72">
        <f t="shared" si="7"/>
        <v>0</v>
      </c>
      <c r="N13" s="72">
        <f t="shared" si="8"/>
        <v>0</v>
      </c>
      <c r="O13" s="72">
        <f t="shared" si="9"/>
        <v>0</v>
      </c>
      <c r="P13" s="72">
        <f t="shared" si="10"/>
        <v>0</v>
      </c>
      <c r="Q13" s="72">
        <f t="shared" si="11"/>
        <v>0</v>
      </c>
    </row>
    <row r="14" spans="1:17">
      <c r="A14" s="59" t="s">
        <v>38</v>
      </c>
      <c r="B14" s="59" t="s">
        <v>14</v>
      </c>
      <c r="C14" s="60">
        <v>5</v>
      </c>
      <c r="D14" s="61">
        <v>130</v>
      </c>
      <c r="E14" s="62">
        <f t="shared" si="0"/>
        <v>650</v>
      </c>
      <c r="G14" s="72">
        <f t="shared" si="1"/>
        <v>4050</v>
      </c>
      <c r="H14" s="72">
        <f t="shared" si="2"/>
        <v>0</v>
      </c>
      <c r="I14" s="72">
        <f t="shared" si="3"/>
        <v>0</v>
      </c>
      <c r="J14" s="72">
        <f t="shared" si="4"/>
        <v>0</v>
      </c>
      <c r="K14" s="72">
        <f t="shared" si="5"/>
        <v>0</v>
      </c>
      <c r="L14" s="72">
        <f t="shared" si="6"/>
        <v>0</v>
      </c>
      <c r="M14" s="72">
        <f t="shared" si="7"/>
        <v>0</v>
      </c>
      <c r="N14" s="72">
        <f t="shared" si="8"/>
        <v>0</v>
      </c>
      <c r="O14" s="72">
        <f t="shared" si="9"/>
        <v>0</v>
      </c>
      <c r="P14" s="72">
        <f t="shared" si="10"/>
        <v>0</v>
      </c>
      <c r="Q14" s="72">
        <f t="shared" si="11"/>
        <v>0</v>
      </c>
    </row>
    <row r="15" spans="1:17">
      <c r="A15" s="59" t="s">
        <v>39</v>
      </c>
      <c r="B15" s="59" t="s">
        <v>17</v>
      </c>
      <c r="C15" s="60">
        <v>10</v>
      </c>
      <c r="D15" s="61">
        <v>135</v>
      </c>
      <c r="E15" s="62">
        <f t="shared" si="0"/>
        <v>1350</v>
      </c>
      <c r="G15" s="72">
        <f t="shared" si="1"/>
        <v>0</v>
      </c>
      <c r="H15" s="72">
        <f t="shared" si="2"/>
        <v>8450</v>
      </c>
      <c r="I15" s="72">
        <f t="shared" si="3"/>
        <v>0</v>
      </c>
      <c r="J15" s="72">
        <f t="shared" si="4"/>
        <v>0</v>
      </c>
      <c r="K15" s="72">
        <f t="shared" si="5"/>
        <v>0</v>
      </c>
      <c r="L15" s="72">
        <f t="shared" si="6"/>
        <v>0</v>
      </c>
      <c r="M15" s="72">
        <f t="shared" si="7"/>
        <v>0</v>
      </c>
      <c r="N15" s="72">
        <f t="shared" si="8"/>
        <v>0</v>
      </c>
      <c r="O15" s="72">
        <f t="shared" si="9"/>
        <v>0</v>
      </c>
      <c r="P15" s="72">
        <f t="shared" si="10"/>
        <v>0</v>
      </c>
      <c r="Q15" s="72">
        <f t="shared" si="11"/>
        <v>0</v>
      </c>
    </row>
    <row r="16" spans="1:17">
      <c r="A16" s="59" t="s">
        <v>40</v>
      </c>
      <c r="B16" s="59" t="s">
        <v>37</v>
      </c>
      <c r="C16" s="60">
        <v>20</v>
      </c>
      <c r="D16" s="61">
        <v>110</v>
      </c>
      <c r="E16" s="62">
        <f t="shared" si="0"/>
        <v>2200</v>
      </c>
      <c r="G16" s="72">
        <f t="shared" si="1"/>
        <v>0</v>
      </c>
      <c r="H16" s="72">
        <f t="shared" si="2"/>
        <v>3900</v>
      </c>
      <c r="I16" s="72">
        <f t="shared" si="3"/>
        <v>0</v>
      </c>
      <c r="J16" s="72">
        <f t="shared" si="4"/>
        <v>0</v>
      </c>
      <c r="K16" s="72">
        <f t="shared" si="5"/>
        <v>0</v>
      </c>
      <c r="L16" s="72">
        <f t="shared" si="6"/>
        <v>0</v>
      </c>
      <c r="M16" s="72">
        <f t="shared" si="7"/>
        <v>0</v>
      </c>
      <c r="N16" s="72">
        <f t="shared" si="8"/>
        <v>0</v>
      </c>
      <c r="O16" s="72">
        <f t="shared" si="9"/>
        <v>0</v>
      </c>
      <c r="P16" s="72">
        <f t="shared" si="10"/>
        <v>0</v>
      </c>
      <c r="Q16" s="72">
        <f t="shared" si="11"/>
        <v>0</v>
      </c>
    </row>
    <row r="17" spans="1:17">
      <c r="A17" s="59" t="s">
        <v>41</v>
      </c>
      <c r="B17" s="59" t="s">
        <v>17</v>
      </c>
      <c r="C17" s="60">
        <v>45</v>
      </c>
      <c r="D17" s="61">
        <v>135</v>
      </c>
      <c r="E17" s="62">
        <f t="shared" si="0"/>
        <v>6075</v>
      </c>
      <c r="G17" s="72">
        <f t="shared" si="1"/>
        <v>0</v>
      </c>
      <c r="H17" s="72">
        <f t="shared" si="2"/>
        <v>3900</v>
      </c>
      <c r="I17" s="72">
        <f t="shared" si="3"/>
        <v>1650</v>
      </c>
      <c r="J17" s="72">
        <f t="shared" si="4"/>
        <v>0</v>
      </c>
      <c r="K17" s="72">
        <f t="shared" si="5"/>
        <v>0</v>
      </c>
      <c r="L17" s="72">
        <f t="shared" si="6"/>
        <v>0</v>
      </c>
      <c r="M17" s="72">
        <f t="shared" si="7"/>
        <v>0</v>
      </c>
      <c r="N17" s="72">
        <f t="shared" si="8"/>
        <v>0</v>
      </c>
      <c r="O17" s="72">
        <f t="shared" si="9"/>
        <v>0</v>
      </c>
      <c r="P17" s="72">
        <f t="shared" si="10"/>
        <v>0</v>
      </c>
      <c r="Q17" s="72">
        <f t="shared" si="11"/>
        <v>0</v>
      </c>
    </row>
    <row r="18" spans="1:17">
      <c r="A18" s="59" t="s">
        <v>21</v>
      </c>
      <c r="B18" s="59" t="s">
        <v>42</v>
      </c>
      <c r="C18" s="60">
        <v>20</v>
      </c>
      <c r="D18" s="61">
        <v>900</v>
      </c>
      <c r="E18" s="62">
        <f t="shared" si="0"/>
        <v>18000</v>
      </c>
      <c r="G18" s="72">
        <f t="shared" si="1"/>
        <v>0</v>
      </c>
      <c r="H18" s="72">
        <f t="shared" si="2"/>
        <v>9100</v>
      </c>
      <c r="I18" s="72">
        <f t="shared" si="3"/>
        <v>0</v>
      </c>
      <c r="J18" s="72">
        <f t="shared" si="4"/>
        <v>0</v>
      </c>
      <c r="K18" s="72">
        <f t="shared" si="5"/>
        <v>0</v>
      </c>
      <c r="L18" s="72">
        <f t="shared" si="6"/>
        <v>0</v>
      </c>
      <c r="M18" s="72">
        <f t="shared" si="7"/>
        <v>0</v>
      </c>
      <c r="N18" s="72">
        <f t="shared" si="8"/>
        <v>0</v>
      </c>
      <c r="O18" s="72">
        <f t="shared" si="9"/>
        <v>0</v>
      </c>
      <c r="P18" s="72">
        <f t="shared" si="10"/>
        <v>0</v>
      </c>
      <c r="Q18" s="72">
        <f t="shared" si="11"/>
        <v>0</v>
      </c>
    </row>
    <row r="19" spans="1:17">
      <c r="A19" s="59" t="s">
        <v>43</v>
      </c>
      <c r="B19" s="59" t="s">
        <v>44</v>
      </c>
      <c r="C19" s="60">
        <v>20</v>
      </c>
      <c r="D19" s="61">
        <v>560</v>
      </c>
      <c r="E19" s="62">
        <f t="shared" si="0"/>
        <v>11200</v>
      </c>
      <c r="G19" s="72">
        <f t="shared" si="1"/>
        <v>0</v>
      </c>
      <c r="H19" s="72">
        <f t="shared" si="2"/>
        <v>0</v>
      </c>
      <c r="I19" s="72">
        <f t="shared" si="3"/>
        <v>0</v>
      </c>
      <c r="J19" s="72">
        <f t="shared" si="4"/>
        <v>0</v>
      </c>
      <c r="K19" s="72">
        <f t="shared" si="5"/>
        <v>0</v>
      </c>
      <c r="L19" s="72">
        <f t="shared" si="6"/>
        <v>0</v>
      </c>
      <c r="M19" s="72">
        <f t="shared" si="7"/>
        <v>0</v>
      </c>
      <c r="N19" s="72">
        <f t="shared" si="8"/>
        <v>0</v>
      </c>
      <c r="O19" s="72">
        <f t="shared" si="9"/>
        <v>0</v>
      </c>
      <c r="P19" s="72">
        <f t="shared" si="10"/>
        <v>0</v>
      </c>
      <c r="Q19" s="72">
        <f t="shared" si="11"/>
        <v>0</v>
      </c>
    </row>
    <row r="20" spans="1:17">
      <c r="A20" s="59" t="s">
        <v>45</v>
      </c>
      <c r="B20" s="59" t="s">
        <v>46</v>
      </c>
      <c r="C20" s="60">
        <v>5</v>
      </c>
      <c r="D20" s="61">
        <f>IFERROR(VLOOKUP(B20,$A$41:$C$53,3,0),"")</f>
        <v>100</v>
      </c>
      <c r="E20" s="62">
        <f t="shared" si="0"/>
        <v>500</v>
      </c>
      <c r="G20" s="72">
        <f t="shared" si="1"/>
        <v>0</v>
      </c>
      <c r="H20" s="72">
        <f t="shared" si="2"/>
        <v>650</v>
      </c>
      <c r="I20" s="72">
        <f t="shared" si="3"/>
        <v>2200</v>
      </c>
      <c r="J20" s="72">
        <f t="shared" si="4"/>
        <v>0</v>
      </c>
      <c r="K20" s="72">
        <f t="shared" si="5"/>
        <v>0</v>
      </c>
      <c r="L20" s="72">
        <f t="shared" si="6"/>
        <v>0</v>
      </c>
      <c r="M20" s="72">
        <f t="shared" si="7"/>
        <v>0</v>
      </c>
      <c r="N20" s="72">
        <f t="shared" si="8"/>
        <v>0</v>
      </c>
      <c r="O20" s="72">
        <f t="shared" si="9"/>
        <v>0</v>
      </c>
      <c r="P20" s="72">
        <f t="shared" si="10"/>
        <v>0</v>
      </c>
      <c r="Q20" s="72">
        <f t="shared" si="11"/>
        <v>0</v>
      </c>
    </row>
    <row r="21" spans="1:17">
      <c r="A21" s="59" t="s">
        <v>47</v>
      </c>
      <c r="B21" s="59" t="s">
        <v>46</v>
      </c>
      <c r="C21" s="60">
        <v>3</v>
      </c>
      <c r="D21" s="61">
        <f>IFERROR(VLOOKUP(B21,$A$41:$C$53,3,0),"")</f>
        <v>100</v>
      </c>
      <c r="E21" s="62">
        <f t="shared" si="0"/>
        <v>300</v>
      </c>
      <c r="G21" s="72">
        <f t="shared" si="1"/>
        <v>1350</v>
      </c>
      <c r="H21" s="72">
        <f t="shared" si="2"/>
        <v>0</v>
      </c>
      <c r="I21" s="72">
        <f t="shared" si="3"/>
        <v>0</v>
      </c>
      <c r="J21" s="72">
        <f t="shared" si="4"/>
        <v>0</v>
      </c>
      <c r="K21" s="72">
        <f t="shared" si="5"/>
        <v>0</v>
      </c>
      <c r="L21" s="72">
        <f t="shared" si="6"/>
        <v>0</v>
      </c>
      <c r="M21" s="72">
        <f t="shared" si="7"/>
        <v>0</v>
      </c>
      <c r="N21" s="72">
        <f t="shared" si="8"/>
        <v>0</v>
      </c>
      <c r="O21" s="72">
        <f t="shared" si="9"/>
        <v>0</v>
      </c>
      <c r="P21" s="72">
        <f t="shared" si="10"/>
        <v>0</v>
      </c>
      <c r="Q21" s="72">
        <f t="shared" si="11"/>
        <v>0</v>
      </c>
    </row>
    <row r="22" spans="1:17">
      <c r="A22" s="59" t="s">
        <v>48</v>
      </c>
      <c r="B22" s="59" t="s">
        <v>46</v>
      </c>
      <c r="C22" s="60">
        <v>3</v>
      </c>
      <c r="D22" s="61">
        <f>IFERROR(VLOOKUP(B22,$A$41:$C$53,3,0),"")</f>
        <v>100</v>
      </c>
      <c r="E22" s="62">
        <f t="shared" si="0"/>
        <v>300</v>
      </c>
      <c r="G22" s="72">
        <f t="shared" si="1"/>
        <v>0</v>
      </c>
      <c r="H22" s="72">
        <f t="shared" si="2"/>
        <v>0</v>
      </c>
      <c r="I22" s="72">
        <f t="shared" si="3"/>
        <v>0</v>
      </c>
      <c r="J22" s="72">
        <f t="shared" si="4"/>
        <v>0</v>
      </c>
      <c r="K22" s="72">
        <f t="shared" si="5"/>
        <v>0</v>
      </c>
      <c r="L22" s="72">
        <f t="shared" si="6"/>
        <v>0</v>
      </c>
      <c r="M22" s="72">
        <f t="shared" si="7"/>
        <v>0</v>
      </c>
      <c r="N22" s="72">
        <f t="shared" si="8"/>
        <v>0</v>
      </c>
      <c r="O22" s="72">
        <f t="shared" si="9"/>
        <v>0</v>
      </c>
      <c r="P22" s="72">
        <f t="shared" si="10"/>
        <v>0</v>
      </c>
      <c r="Q22" s="72">
        <f t="shared" si="11"/>
        <v>0</v>
      </c>
    </row>
    <row r="23" spans="1:17">
      <c r="A23" s="59" t="s">
        <v>49</v>
      </c>
      <c r="B23" s="59" t="s">
        <v>46</v>
      </c>
      <c r="C23" s="60">
        <v>3</v>
      </c>
      <c r="D23" s="61">
        <f t="shared" ref="D23:D34" si="12">IFERROR(VLOOKUP(B23,$A$41:$C$53,3,0),"")</f>
        <v>100</v>
      </c>
      <c r="E23" s="62">
        <f t="shared" si="0"/>
        <v>300</v>
      </c>
      <c r="G23" s="72">
        <f t="shared" ref="G23:G34" si="13">IF(OR(B17=$A$41),E17,0)</f>
        <v>6075</v>
      </c>
      <c r="H23" s="72">
        <f t="shared" ref="H23:H34" si="14">IF(OR(B17=$A$42),E17,0)</f>
        <v>0</v>
      </c>
      <c r="I23" s="72">
        <f t="shared" ref="I23:I34" si="15">IF(OR(B19=$A$43),E19,0)</f>
        <v>0</v>
      </c>
      <c r="J23" s="72">
        <f t="shared" ref="J23:J34" si="16">IF(OR(B17=$A$44),E17,0)</f>
        <v>0</v>
      </c>
      <c r="K23" s="72">
        <f t="shared" ref="K23:K34" si="17">IF(OR(B17=$A$45),E17,0)</f>
        <v>0</v>
      </c>
      <c r="L23" s="72">
        <f t="shared" ref="L23:L34" si="18">IF(OR(B17=$A$46),E17,0)</f>
        <v>0</v>
      </c>
      <c r="M23" s="72">
        <f t="shared" ref="M23:M34" si="19">IF(OR(B17=$A$47),E17,0)</f>
        <v>0</v>
      </c>
      <c r="N23" s="72">
        <f t="shared" ref="N23:N34" si="20">IF(OR(B17=$A$48),E17,0)</f>
        <v>0</v>
      </c>
      <c r="O23" s="72">
        <f t="shared" ref="O23:O34" si="21">IF(OR(B17=$A$49),E17,0)</f>
        <v>0</v>
      </c>
      <c r="P23" s="72">
        <f t="shared" ref="P23:P34" si="22">IF(OR(B17=$A$50),E17,0)</f>
        <v>0</v>
      </c>
      <c r="Q23" s="72">
        <f t="shared" ref="Q23:Q34" si="23">IF(OR(B17=$A$51),E17,0)</f>
        <v>0</v>
      </c>
    </row>
    <row r="24" spans="1:17">
      <c r="A24" s="59" t="s">
        <v>50</v>
      </c>
      <c r="B24" s="59" t="s">
        <v>46</v>
      </c>
      <c r="C24" s="60">
        <v>3</v>
      </c>
      <c r="D24" s="61">
        <f t="shared" si="12"/>
        <v>100</v>
      </c>
      <c r="E24" s="62">
        <f t="shared" si="0"/>
        <v>300</v>
      </c>
      <c r="G24" s="72">
        <f t="shared" si="13"/>
        <v>0</v>
      </c>
      <c r="H24" s="72">
        <f t="shared" si="14"/>
        <v>0</v>
      </c>
      <c r="I24" s="72">
        <f t="shared" si="15"/>
        <v>0</v>
      </c>
      <c r="J24" s="72">
        <f t="shared" si="16"/>
        <v>0</v>
      </c>
      <c r="K24" s="72">
        <f t="shared" si="17"/>
        <v>18000</v>
      </c>
      <c r="L24" s="72">
        <f t="shared" si="18"/>
        <v>0</v>
      </c>
      <c r="M24" s="72">
        <f t="shared" si="19"/>
        <v>0</v>
      </c>
      <c r="N24" s="72">
        <f t="shared" si="20"/>
        <v>0</v>
      </c>
      <c r="O24" s="72">
        <f t="shared" si="21"/>
        <v>0</v>
      </c>
      <c r="P24" s="72">
        <f t="shared" si="22"/>
        <v>0</v>
      </c>
      <c r="Q24" s="72">
        <f t="shared" si="23"/>
        <v>0</v>
      </c>
    </row>
    <row r="25" spans="1:17">
      <c r="A25" s="59" t="s">
        <v>51</v>
      </c>
      <c r="B25" s="59" t="s">
        <v>46</v>
      </c>
      <c r="C25" s="60">
        <v>2</v>
      </c>
      <c r="D25" s="61">
        <f t="shared" si="12"/>
        <v>100</v>
      </c>
      <c r="E25" s="62">
        <f t="shared" si="0"/>
        <v>200</v>
      </c>
      <c r="G25" s="72">
        <f t="shared" si="13"/>
        <v>0</v>
      </c>
      <c r="H25" s="72">
        <f t="shared" si="14"/>
        <v>0</v>
      </c>
      <c r="I25" s="72">
        <f t="shared" si="15"/>
        <v>0</v>
      </c>
      <c r="J25" s="72">
        <f t="shared" si="16"/>
        <v>0</v>
      </c>
      <c r="K25" s="72">
        <f t="shared" si="17"/>
        <v>0</v>
      </c>
      <c r="L25" s="72">
        <f t="shared" si="18"/>
        <v>11200</v>
      </c>
      <c r="M25" s="72">
        <f t="shared" si="19"/>
        <v>0</v>
      </c>
      <c r="N25" s="72">
        <f t="shared" si="20"/>
        <v>0</v>
      </c>
      <c r="O25" s="72">
        <f t="shared" si="21"/>
        <v>0</v>
      </c>
      <c r="P25" s="72">
        <f t="shared" si="22"/>
        <v>0</v>
      </c>
      <c r="Q25" s="72">
        <f t="shared" si="23"/>
        <v>0</v>
      </c>
    </row>
    <row r="26" spans="1:17">
      <c r="A26" s="59" t="s">
        <v>21</v>
      </c>
      <c r="B26" s="59" t="s">
        <v>52</v>
      </c>
      <c r="C26" s="60">
        <v>20</v>
      </c>
      <c r="D26" s="61">
        <f t="shared" si="12"/>
        <v>100</v>
      </c>
      <c r="E26" s="62">
        <f t="shared" si="0"/>
        <v>2000</v>
      </c>
      <c r="G26" s="72">
        <f t="shared" si="13"/>
        <v>0</v>
      </c>
      <c r="H26" s="72">
        <f t="shared" si="14"/>
        <v>0</v>
      </c>
      <c r="I26" s="72">
        <f t="shared" si="15"/>
        <v>0</v>
      </c>
      <c r="J26" s="72">
        <f t="shared" si="16"/>
        <v>0</v>
      </c>
      <c r="K26" s="72">
        <f t="shared" si="17"/>
        <v>0</v>
      </c>
      <c r="L26" s="72">
        <f t="shared" si="18"/>
        <v>0</v>
      </c>
      <c r="M26" s="72">
        <f t="shared" si="19"/>
        <v>500</v>
      </c>
      <c r="N26" s="72">
        <f t="shared" si="20"/>
        <v>0</v>
      </c>
      <c r="O26" s="72">
        <f t="shared" si="21"/>
        <v>0</v>
      </c>
      <c r="P26" s="72">
        <f t="shared" si="22"/>
        <v>0</v>
      </c>
      <c r="Q26" s="72">
        <f t="shared" si="23"/>
        <v>0</v>
      </c>
    </row>
    <row r="27" spans="1:17">
      <c r="A27" s="59" t="s">
        <v>22</v>
      </c>
      <c r="B27" s="59" t="s">
        <v>52</v>
      </c>
      <c r="C27" s="60">
        <v>20</v>
      </c>
      <c r="D27" s="61">
        <f t="shared" si="12"/>
        <v>100</v>
      </c>
      <c r="E27" s="62">
        <f t="shared" si="0"/>
        <v>2000</v>
      </c>
      <c r="G27" s="72">
        <f t="shared" si="13"/>
        <v>0</v>
      </c>
      <c r="H27" s="72">
        <f t="shared" si="14"/>
        <v>0</v>
      </c>
      <c r="I27" s="72">
        <f t="shared" si="15"/>
        <v>0</v>
      </c>
      <c r="J27" s="72">
        <f t="shared" si="16"/>
        <v>0</v>
      </c>
      <c r="K27" s="72">
        <f t="shared" si="17"/>
        <v>0</v>
      </c>
      <c r="L27" s="72">
        <f t="shared" si="18"/>
        <v>0</v>
      </c>
      <c r="M27" s="72">
        <f t="shared" si="19"/>
        <v>300</v>
      </c>
      <c r="N27" s="72">
        <f t="shared" si="20"/>
        <v>0</v>
      </c>
      <c r="O27" s="72">
        <f t="shared" si="21"/>
        <v>0</v>
      </c>
      <c r="P27" s="72">
        <f t="shared" si="22"/>
        <v>0</v>
      </c>
      <c r="Q27" s="72">
        <f t="shared" si="23"/>
        <v>0</v>
      </c>
    </row>
    <row r="28" spans="1:17">
      <c r="A28" s="59" t="s">
        <v>35</v>
      </c>
      <c r="B28" s="59" t="s">
        <v>52</v>
      </c>
      <c r="C28" s="60">
        <v>20</v>
      </c>
      <c r="D28" s="61">
        <f t="shared" si="12"/>
        <v>100</v>
      </c>
      <c r="E28" s="62">
        <f t="shared" si="0"/>
        <v>2000</v>
      </c>
      <c r="G28" s="72">
        <f t="shared" si="13"/>
        <v>0</v>
      </c>
      <c r="H28" s="72">
        <f t="shared" si="14"/>
        <v>0</v>
      </c>
      <c r="I28" s="72">
        <f t="shared" si="15"/>
        <v>0</v>
      </c>
      <c r="J28" s="72">
        <f t="shared" si="16"/>
        <v>0</v>
      </c>
      <c r="K28" s="72">
        <f t="shared" si="17"/>
        <v>0</v>
      </c>
      <c r="L28" s="72">
        <f t="shared" si="18"/>
        <v>0</v>
      </c>
      <c r="M28" s="72">
        <f t="shared" si="19"/>
        <v>300</v>
      </c>
      <c r="N28" s="72">
        <f t="shared" si="20"/>
        <v>0</v>
      </c>
      <c r="O28" s="72">
        <f t="shared" si="21"/>
        <v>0</v>
      </c>
      <c r="P28" s="72">
        <f t="shared" si="22"/>
        <v>0</v>
      </c>
      <c r="Q28" s="72">
        <f t="shared" si="23"/>
        <v>0</v>
      </c>
    </row>
    <row r="29" spans="1:17">
      <c r="A29" s="59" t="s">
        <v>41</v>
      </c>
      <c r="B29" s="59" t="s">
        <v>52</v>
      </c>
      <c r="C29" s="60">
        <v>20</v>
      </c>
      <c r="D29" s="61">
        <f t="shared" si="12"/>
        <v>100</v>
      </c>
      <c r="E29" s="62">
        <f t="shared" si="0"/>
        <v>2000</v>
      </c>
      <c r="G29" s="72">
        <f t="shared" si="13"/>
        <v>0</v>
      </c>
      <c r="H29" s="72">
        <f t="shared" si="14"/>
        <v>0</v>
      </c>
      <c r="I29" s="72">
        <f t="shared" si="15"/>
        <v>0</v>
      </c>
      <c r="J29" s="72">
        <f t="shared" si="16"/>
        <v>0</v>
      </c>
      <c r="K29" s="72">
        <f t="shared" si="17"/>
        <v>0</v>
      </c>
      <c r="L29" s="72">
        <f t="shared" si="18"/>
        <v>0</v>
      </c>
      <c r="M29" s="72">
        <f t="shared" si="19"/>
        <v>300</v>
      </c>
      <c r="N29" s="72">
        <f t="shared" si="20"/>
        <v>0</v>
      </c>
      <c r="O29" s="72">
        <f t="shared" si="21"/>
        <v>0</v>
      </c>
      <c r="P29" s="72">
        <f t="shared" si="22"/>
        <v>0</v>
      </c>
      <c r="Q29" s="72">
        <f t="shared" si="23"/>
        <v>0</v>
      </c>
    </row>
    <row r="30" spans="1:17">
      <c r="A30" s="59" t="s">
        <v>16</v>
      </c>
      <c r="B30" s="59" t="s">
        <v>52</v>
      </c>
      <c r="C30" s="60">
        <v>10</v>
      </c>
      <c r="D30" s="61">
        <f t="shared" si="12"/>
        <v>100</v>
      </c>
      <c r="E30" s="62">
        <f t="shared" si="0"/>
        <v>1000</v>
      </c>
      <c r="G30" s="72">
        <f t="shared" si="13"/>
        <v>0</v>
      </c>
      <c r="H30" s="72">
        <f t="shared" si="14"/>
        <v>0</v>
      </c>
      <c r="I30" s="72">
        <f t="shared" si="15"/>
        <v>0</v>
      </c>
      <c r="J30" s="72">
        <f t="shared" si="16"/>
        <v>0</v>
      </c>
      <c r="K30" s="72">
        <f t="shared" si="17"/>
        <v>0</v>
      </c>
      <c r="L30" s="72">
        <f t="shared" si="18"/>
        <v>0</v>
      </c>
      <c r="M30" s="72">
        <f t="shared" si="19"/>
        <v>300</v>
      </c>
      <c r="N30" s="72">
        <f t="shared" si="20"/>
        <v>0</v>
      </c>
      <c r="O30" s="72">
        <f t="shared" si="21"/>
        <v>0</v>
      </c>
      <c r="P30" s="72">
        <f t="shared" si="22"/>
        <v>0</v>
      </c>
      <c r="Q30" s="72">
        <f t="shared" si="23"/>
        <v>0</v>
      </c>
    </row>
    <row r="31" spans="1:17">
      <c r="A31" s="59" t="s">
        <v>19</v>
      </c>
      <c r="B31" s="59" t="s">
        <v>52</v>
      </c>
      <c r="C31" s="60">
        <v>10</v>
      </c>
      <c r="D31" s="61">
        <f t="shared" si="12"/>
        <v>100</v>
      </c>
      <c r="E31" s="62">
        <f t="shared" si="0"/>
        <v>1000</v>
      </c>
      <c r="G31" s="72">
        <f t="shared" si="13"/>
        <v>0</v>
      </c>
      <c r="H31" s="72">
        <f t="shared" si="14"/>
        <v>0</v>
      </c>
      <c r="I31" s="72">
        <f t="shared" si="15"/>
        <v>0</v>
      </c>
      <c r="J31" s="72">
        <f t="shared" si="16"/>
        <v>0</v>
      </c>
      <c r="K31" s="72">
        <f t="shared" si="17"/>
        <v>0</v>
      </c>
      <c r="L31" s="72">
        <f t="shared" si="18"/>
        <v>0</v>
      </c>
      <c r="M31" s="72">
        <f t="shared" si="19"/>
        <v>200</v>
      </c>
      <c r="N31" s="72">
        <f t="shared" si="20"/>
        <v>0</v>
      </c>
      <c r="O31" s="72">
        <f t="shared" si="21"/>
        <v>0</v>
      </c>
      <c r="P31" s="72">
        <f t="shared" si="22"/>
        <v>0</v>
      </c>
      <c r="Q31" s="72">
        <f t="shared" si="23"/>
        <v>0</v>
      </c>
    </row>
    <row r="32" spans="1:17">
      <c r="A32" s="59" t="s">
        <v>40</v>
      </c>
      <c r="B32" s="59" t="s">
        <v>52</v>
      </c>
      <c r="C32" s="60">
        <v>10</v>
      </c>
      <c r="D32" s="61">
        <f t="shared" si="12"/>
        <v>100</v>
      </c>
      <c r="E32" s="62">
        <f t="shared" si="0"/>
        <v>1000</v>
      </c>
      <c r="G32" s="72">
        <f t="shared" si="13"/>
        <v>0</v>
      </c>
      <c r="H32" s="72">
        <f t="shared" si="14"/>
        <v>0</v>
      </c>
      <c r="I32" s="72">
        <f t="shared" si="15"/>
        <v>0</v>
      </c>
      <c r="J32" s="72">
        <f t="shared" si="16"/>
        <v>0</v>
      </c>
      <c r="K32" s="72">
        <f t="shared" si="17"/>
        <v>0</v>
      </c>
      <c r="L32" s="72">
        <f t="shared" si="18"/>
        <v>0</v>
      </c>
      <c r="M32" s="72">
        <f t="shared" si="19"/>
        <v>0</v>
      </c>
      <c r="N32" s="72">
        <f t="shared" si="20"/>
        <v>2000</v>
      </c>
      <c r="O32" s="72">
        <f t="shared" si="21"/>
        <v>0</v>
      </c>
      <c r="P32" s="72">
        <f t="shared" si="22"/>
        <v>0</v>
      </c>
      <c r="Q32" s="72">
        <f t="shared" si="23"/>
        <v>0</v>
      </c>
    </row>
    <row r="33" spans="1:17">
      <c r="A33" s="59"/>
      <c r="B33" s="59"/>
      <c r="C33" s="60"/>
      <c r="D33" s="61" t="str">
        <f t="shared" si="12"/>
        <v/>
      </c>
      <c r="E33" s="62">
        <f t="shared" si="0"/>
        <v>0</v>
      </c>
      <c r="G33" s="72">
        <f t="shared" si="13"/>
        <v>0</v>
      </c>
      <c r="H33" s="72">
        <f t="shared" si="14"/>
        <v>0</v>
      </c>
      <c r="I33" s="72">
        <f t="shared" si="15"/>
        <v>0</v>
      </c>
      <c r="J33" s="72">
        <f t="shared" si="16"/>
        <v>0</v>
      </c>
      <c r="K33" s="72">
        <f t="shared" si="17"/>
        <v>0</v>
      </c>
      <c r="L33" s="72">
        <f t="shared" si="18"/>
        <v>0</v>
      </c>
      <c r="M33" s="72">
        <f t="shared" si="19"/>
        <v>0</v>
      </c>
      <c r="N33" s="72">
        <f t="shared" si="20"/>
        <v>2000</v>
      </c>
      <c r="O33" s="72">
        <f t="shared" si="21"/>
        <v>0</v>
      </c>
      <c r="P33" s="72">
        <f t="shared" si="22"/>
        <v>0</v>
      </c>
      <c r="Q33" s="72">
        <f t="shared" si="23"/>
        <v>0</v>
      </c>
    </row>
    <row r="34" spans="1:17">
      <c r="A34" s="59"/>
      <c r="B34" s="59"/>
      <c r="C34" s="60"/>
      <c r="D34" s="61" t="str">
        <f t="shared" si="12"/>
        <v/>
      </c>
      <c r="E34" s="62">
        <f t="shared" si="0"/>
        <v>0</v>
      </c>
      <c r="G34" s="72">
        <f t="shared" si="13"/>
        <v>0</v>
      </c>
      <c r="H34" s="72">
        <f t="shared" si="14"/>
        <v>0</v>
      </c>
      <c r="I34" s="72">
        <f t="shared" si="15"/>
        <v>0</v>
      </c>
      <c r="J34" s="72">
        <f t="shared" si="16"/>
        <v>0</v>
      </c>
      <c r="K34" s="72">
        <f t="shared" si="17"/>
        <v>0</v>
      </c>
      <c r="L34" s="72">
        <f t="shared" si="18"/>
        <v>0</v>
      </c>
      <c r="M34" s="72">
        <f t="shared" si="19"/>
        <v>0</v>
      </c>
      <c r="N34" s="72">
        <f t="shared" si="20"/>
        <v>2000</v>
      </c>
      <c r="O34" s="72">
        <f t="shared" si="21"/>
        <v>0</v>
      </c>
      <c r="P34" s="72">
        <f t="shared" si="22"/>
        <v>0</v>
      </c>
      <c r="Q34" s="72">
        <f t="shared" si="23"/>
        <v>0</v>
      </c>
    </row>
    <row r="35" spans="1:17">
      <c r="A35" s="59"/>
      <c r="B35" s="59"/>
      <c r="C35" s="60"/>
      <c r="D35" s="61" t="str">
        <f>IFERROR(VLOOKUP(B35,$A$41:$C$53,3,0),"")</f>
        <v/>
      </c>
      <c r="E35" s="62">
        <f t="shared" si="0"/>
        <v>0</v>
      </c>
      <c r="G35" s="72">
        <f t="shared" ref="G35:G43" si="24">IF(OR(B29=$A$41),E29,0)</f>
        <v>0</v>
      </c>
      <c r="H35" s="72">
        <f t="shared" ref="H35:H43" si="25">IF(OR(B29=$A$42),E29,0)</f>
        <v>0</v>
      </c>
      <c r="I35" s="72">
        <f t="shared" ref="I35:I43" si="26">IF(OR(B31=$A$43),E31,0)</f>
        <v>0</v>
      </c>
      <c r="J35" s="72">
        <f t="shared" ref="J35:J43" si="27">IF(OR(B29=$A$44),E29,0)</f>
        <v>0</v>
      </c>
      <c r="K35" s="72">
        <f t="shared" ref="K35:K43" si="28">IF(OR(B29=$A$45),E29,0)</f>
        <v>0</v>
      </c>
      <c r="L35" s="72">
        <f t="shared" ref="L35:L43" si="29">IF(OR(B29=$A$46),E29,0)</f>
        <v>0</v>
      </c>
      <c r="M35" s="72">
        <f t="shared" ref="M35:M43" si="30">IF(OR(B29=$A$47),E29,0)</f>
        <v>0</v>
      </c>
      <c r="N35" s="72">
        <f t="shared" ref="N35:N43" si="31">IF(OR(B29=$A$48),E29,0)</f>
        <v>2000</v>
      </c>
      <c r="O35" s="72">
        <f t="shared" ref="O35:O43" si="32">IF(OR(B29=$A$49),E29,0)</f>
        <v>0</v>
      </c>
      <c r="P35" s="72">
        <f t="shared" ref="P35:P43" si="33">IF(OR(B29=$A$50),E29,0)</f>
        <v>0</v>
      </c>
      <c r="Q35" s="72">
        <f t="shared" ref="Q35:Q43" si="34">IF(OR(B29=$A$51),E29,0)</f>
        <v>0</v>
      </c>
    </row>
    <row r="36" spans="1:17">
      <c r="A36" s="59"/>
      <c r="B36" s="59"/>
      <c r="C36" s="60"/>
      <c r="D36" s="61" t="str">
        <f>IFERROR(VLOOKUP(B36,$A$41:$C$53,3,0),"")</f>
        <v/>
      </c>
      <c r="E36" s="62">
        <f t="shared" si="0"/>
        <v>0</v>
      </c>
      <c r="G36" s="72">
        <f t="shared" si="24"/>
        <v>0</v>
      </c>
      <c r="H36" s="72">
        <f t="shared" si="25"/>
        <v>0</v>
      </c>
      <c r="I36" s="72">
        <f t="shared" si="26"/>
        <v>0</v>
      </c>
      <c r="J36" s="72">
        <f t="shared" si="27"/>
        <v>0</v>
      </c>
      <c r="K36" s="72">
        <f t="shared" si="28"/>
        <v>0</v>
      </c>
      <c r="L36" s="72">
        <f t="shared" si="29"/>
        <v>0</v>
      </c>
      <c r="M36" s="72">
        <f t="shared" si="30"/>
        <v>0</v>
      </c>
      <c r="N36" s="72">
        <f t="shared" si="31"/>
        <v>1000</v>
      </c>
      <c r="O36" s="72">
        <f t="shared" si="32"/>
        <v>0</v>
      </c>
      <c r="P36" s="72">
        <f t="shared" si="33"/>
        <v>0</v>
      </c>
      <c r="Q36" s="72">
        <f t="shared" si="34"/>
        <v>0</v>
      </c>
    </row>
    <row r="37" spans="1:17" ht="15" customHeight="1">
      <c r="A37" s="59"/>
      <c r="B37" s="59"/>
      <c r="C37" s="60"/>
      <c r="D37" s="61" t="str">
        <f>IFERROR(VLOOKUP(B37,$A$41:$C$53,3,0),"")</f>
        <v/>
      </c>
      <c r="E37" s="62">
        <f t="shared" si="0"/>
        <v>0</v>
      </c>
      <c r="G37" s="72">
        <f t="shared" si="24"/>
        <v>0</v>
      </c>
      <c r="H37" s="72">
        <f t="shared" si="25"/>
        <v>0</v>
      </c>
      <c r="I37" s="72">
        <f t="shared" si="26"/>
        <v>0</v>
      </c>
      <c r="J37" s="72">
        <f t="shared" si="27"/>
        <v>0</v>
      </c>
      <c r="K37" s="72">
        <f t="shared" si="28"/>
        <v>0</v>
      </c>
      <c r="L37" s="72">
        <f t="shared" si="29"/>
        <v>0</v>
      </c>
      <c r="M37" s="72">
        <f t="shared" si="30"/>
        <v>0</v>
      </c>
      <c r="N37" s="72">
        <f t="shared" si="31"/>
        <v>1000</v>
      </c>
      <c r="O37" s="72">
        <f t="shared" si="32"/>
        <v>0</v>
      </c>
      <c r="P37" s="72">
        <f t="shared" si="33"/>
        <v>0</v>
      </c>
      <c r="Q37" s="72">
        <f t="shared" si="34"/>
        <v>0</v>
      </c>
    </row>
    <row r="38" spans="1:17" ht="15.75">
      <c r="A38" s="180" t="s">
        <v>53</v>
      </c>
      <c r="B38" s="180"/>
      <c r="C38" s="180"/>
      <c r="D38" s="180"/>
      <c r="E38" s="73">
        <f>SUM(E6:E37)</f>
        <v>87425</v>
      </c>
      <c r="G38" s="72">
        <f t="shared" si="24"/>
        <v>0</v>
      </c>
      <c r="H38" s="72">
        <f t="shared" si="25"/>
        <v>0</v>
      </c>
      <c r="I38" s="72">
        <f t="shared" si="26"/>
        <v>0</v>
      </c>
      <c r="J38" s="72">
        <f t="shared" si="27"/>
        <v>0</v>
      </c>
      <c r="K38" s="72">
        <f t="shared" si="28"/>
        <v>0</v>
      </c>
      <c r="L38" s="72">
        <f t="shared" si="29"/>
        <v>0</v>
      </c>
      <c r="M38" s="72">
        <f t="shared" si="30"/>
        <v>0</v>
      </c>
      <c r="N38" s="72">
        <f t="shared" si="31"/>
        <v>1000</v>
      </c>
      <c r="O38" s="72">
        <f t="shared" si="32"/>
        <v>0</v>
      </c>
      <c r="P38" s="72">
        <f t="shared" si="33"/>
        <v>0</v>
      </c>
      <c r="Q38" s="72">
        <f t="shared" si="34"/>
        <v>0</v>
      </c>
    </row>
    <row r="39" spans="1:17">
      <c r="G39" s="72">
        <f t="shared" si="24"/>
        <v>0</v>
      </c>
      <c r="H39" s="72">
        <f t="shared" si="25"/>
        <v>0</v>
      </c>
      <c r="I39" s="72">
        <f t="shared" si="26"/>
        <v>0</v>
      </c>
      <c r="J39" s="72">
        <f t="shared" si="27"/>
        <v>0</v>
      </c>
      <c r="K39" s="72">
        <f t="shared" si="28"/>
        <v>0</v>
      </c>
      <c r="L39" s="72">
        <f t="shared" si="29"/>
        <v>0</v>
      </c>
      <c r="M39" s="72">
        <f t="shared" si="30"/>
        <v>0</v>
      </c>
      <c r="N39" s="72">
        <f t="shared" si="31"/>
        <v>0</v>
      </c>
      <c r="O39" s="72">
        <f t="shared" si="32"/>
        <v>0</v>
      </c>
      <c r="P39" s="72">
        <f t="shared" si="33"/>
        <v>0</v>
      </c>
      <c r="Q39" s="72">
        <f t="shared" si="34"/>
        <v>0</v>
      </c>
    </row>
    <row r="40" spans="1:17" ht="31.5" customHeight="1">
      <c r="A40" s="166" t="s">
        <v>54</v>
      </c>
      <c r="B40" s="166" t="s">
        <v>55</v>
      </c>
      <c r="C40" s="176" t="s">
        <v>56</v>
      </c>
      <c r="D40" s="176"/>
      <c r="G40" s="72">
        <f t="shared" si="24"/>
        <v>0</v>
      </c>
      <c r="H40" s="72">
        <f t="shared" si="25"/>
        <v>0</v>
      </c>
      <c r="I40" s="72">
        <f t="shared" si="26"/>
        <v>0</v>
      </c>
      <c r="J40" s="72">
        <f t="shared" si="27"/>
        <v>0</v>
      </c>
      <c r="K40" s="72">
        <f t="shared" si="28"/>
        <v>0</v>
      </c>
      <c r="L40" s="72">
        <f t="shared" si="29"/>
        <v>0</v>
      </c>
      <c r="M40" s="72">
        <f t="shared" si="30"/>
        <v>0</v>
      </c>
      <c r="N40" s="72">
        <f t="shared" si="31"/>
        <v>0</v>
      </c>
      <c r="O40" s="72">
        <f t="shared" si="32"/>
        <v>0</v>
      </c>
      <c r="P40" s="72">
        <f t="shared" si="33"/>
        <v>0</v>
      </c>
      <c r="Q40" s="72">
        <f t="shared" si="34"/>
        <v>0</v>
      </c>
    </row>
    <row r="41" spans="1:17">
      <c r="A41" s="74" t="s">
        <v>17</v>
      </c>
      <c r="B41" s="75">
        <f>4*'Valores Referenciais'!C4</f>
        <v>441.8</v>
      </c>
      <c r="C41" s="174">
        <v>135</v>
      </c>
      <c r="D41" s="174"/>
      <c r="G41" s="72">
        <f t="shared" si="24"/>
        <v>0</v>
      </c>
      <c r="H41" s="72">
        <f t="shared" si="25"/>
        <v>0</v>
      </c>
      <c r="I41" s="72">
        <f t="shared" si="26"/>
        <v>0</v>
      </c>
      <c r="J41" s="72">
        <f t="shared" si="27"/>
        <v>0</v>
      </c>
      <c r="K41" s="72">
        <f t="shared" si="28"/>
        <v>0</v>
      </c>
      <c r="L41" s="72">
        <f t="shared" si="29"/>
        <v>0</v>
      </c>
      <c r="M41" s="72">
        <f t="shared" si="30"/>
        <v>0</v>
      </c>
      <c r="N41" s="72">
        <f t="shared" si="31"/>
        <v>0</v>
      </c>
      <c r="O41" s="72">
        <f t="shared" si="32"/>
        <v>0</v>
      </c>
      <c r="P41" s="72">
        <f t="shared" si="33"/>
        <v>0</v>
      </c>
      <c r="Q41" s="72">
        <f t="shared" si="34"/>
        <v>0</v>
      </c>
    </row>
    <row r="42" spans="1:17">
      <c r="A42" s="74" t="s">
        <v>14</v>
      </c>
      <c r="B42" s="75">
        <f>4*'Valores Referenciais'!C5</f>
        <v>197.8</v>
      </c>
      <c r="C42" s="174">
        <v>130</v>
      </c>
      <c r="D42" s="174"/>
      <c r="G42" s="72">
        <f t="shared" si="24"/>
        <v>0</v>
      </c>
      <c r="H42" s="72">
        <f t="shared" si="25"/>
        <v>0</v>
      </c>
      <c r="I42" s="72">
        <f t="shared" si="26"/>
        <v>0</v>
      </c>
      <c r="J42" s="72">
        <f t="shared" si="27"/>
        <v>0</v>
      </c>
      <c r="K42" s="72">
        <f t="shared" si="28"/>
        <v>0</v>
      </c>
      <c r="L42" s="72">
        <f t="shared" si="29"/>
        <v>0</v>
      </c>
      <c r="M42" s="72">
        <f t="shared" si="30"/>
        <v>0</v>
      </c>
      <c r="N42" s="72">
        <f t="shared" si="31"/>
        <v>0</v>
      </c>
      <c r="O42" s="72">
        <f t="shared" si="32"/>
        <v>0</v>
      </c>
      <c r="P42" s="72">
        <f t="shared" si="33"/>
        <v>0</v>
      </c>
      <c r="Q42" s="72">
        <f t="shared" si="34"/>
        <v>0</v>
      </c>
    </row>
    <row r="43" spans="1:17">
      <c r="A43" s="74" t="s">
        <v>37</v>
      </c>
      <c r="B43" s="75">
        <f>4*'Valores Referenciais'!C6</f>
        <v>134.91999999999999</v>
      </c>
      <c r="C43" s="174">
        <v>110</v>
      </c>
      <c r="D43" s="174"/>
      <c r="G43" s="72">
        <f t="shared" si="24"/>
        <v>0</v>
      </c>
      <c r="H43" s="72">
        <f t="shared" si="25"/>
        <v>0</v>
      </c>
      <c r="I43" s="72">
        <f t="shared" si="26"/>
        <v>0</v>
      </c>
      <c r="J43" s="72">
        <f t="shared" si="27"/>
        <v>0</v>
      </c>
      <c r="K43" s="72">
        <f t="shared" si="28"/>
        <v>0</v>
      </c>
      <c r="L43" s="72">
        <f t="shared" si="29"/>
        <v>0</v>
      </c>
      <c r="M43" s="72">
        <f t="shared" si="30"/>
        <v>0</v>
      </c>
      <c r="N43" s="72">
        <f t="shared" si="31"/>
        <v>0</v>
      </c>
      <c r="O43" s="72">
        <f t="shared" si="32"/>
        <v>0</v>
      </c>
      <c r="P43" s="72">
        <f t="shared" si="33"/>
        <v>0</v>
      </c>
      <c r="Q43" s="72">
        <f t="shared" si="34"/>
        <v>0</v>
      </c>
    </row>
    <row r="44" spans="1:17">
      <c r="A44" s="74" t="s">
        <v>57</v>
      </c>
      <c r="B44" s="75">
        <f>4*'Valores Referenciais'!C7</f>
        <v>113.48</v>
      </c>
      <c r="C44" s="174">
        <v>0</v>
      </c>
      <c r="D44" s="174"/>
      <c r="G44" s="72">
        <f t="shared" ref="G44:Q44" si="35">SUM(G12:G43)</f>
        <v>14175</v>
      </c>
      <c r="H44" s="72">
        <f t="shared" si="35"/>
        <v>27300</v>
      </c>
      <c r="I44" s="72">
        <f t="shared" si="35"/>
        <v>3850</v>
      </c>
      <c r="J44" s="72">
        <f t="shared" si="35"/>
        <v>0</v>
      </c>
      <c r="K44" s="72">
        <f t="shared" si="35"/>
        <v>18000</v>
      </c>
      <c r="L44" s="72">
        <f t="shared" si="35"/>
        <v>11200</v>
      </c>
      <c r="M44" s="72">
        <f t="shared" si="35"/>
        <v>1900</v>
      </c>
      <c r="N44" s="72">
        <f t="shared" si="35"/>
        <v>11000</v>
      </c>
      <c r="O44" s="72">
        <f t="shared" si="35"/>
        <v>0</v>
      </c>
      <c r="P44" s="72">
        <f t="shared" si="35"/>
        <v>0</v>
      </c>
      <c r="Q44" s="72">
        <f t="shared" si="35"/>
        <v>0</v>
      </c>
    </row>
    <row r="45" spans="1:17">
      <c r="A45" s="74" t="s">
        <v>42</v>
      </c>
      <c r="B45" s="75">
        <f>'Valores Referenciais'!C9</f>
        <v>940.84</v>
      </c>
      <c r="C45" s="174">
        <v>900</v>
      </c>
      <c r="D45" s="174"/>
    </row>
    <row r="46" spans="1:17">
      <c r="A46" s="74" t="s">
        <v>44</v>
      </c>
      <c r="B46" s="75">
        <f>'Valores Referenciais'!C9</f>
        <v>940.84</v>
      </c>
      <c r="C46" s="174">
        <v>560</v>
      </c>
      <c r="D46" s="174"/>
    </row>
    <row r="47" spans="1:17">
      <c r="A47" s="74" t="s">
        <v>46</v>
      </c>
      <c r="B47" s="75">
        <f>'Valores Referenciais'!C9</f>
        <v>940.84</v>
      </c>
      <c r="C47" s="174">
        <v>100</v>
      </c>
      <c r="D47" s="174"/>
    </row>
    <row r="48" spans="1:17">
      <c r="A48" s="74" t="s">
        <v>52</v>
      </c>
      <c r="B48" s="75">
        <f>4*'Valores Referenciais'!C4</f>
        <v>441.8</v>
      </c>
      <c r="C48" s="174">
        <v>100</v>
      </c>
      <c r="D48" s="174"/>
    </row>
    <row r="49" spans="1:4">
      <c r="A49" s="74" t="s">
        <v>58</v>
      </c>
      <c r="B49" s="75">
        <f>3*'Valores Referenciais'!C4</f>
        <v>331.35</v>
      </c>
      <c r="C49" s="174">
        <v>0</v>
      </c>
      <c r="D49" s="174"/>
    </row>
    <row r="50" spans="1:4">
      <c r="A50" s="74" t="s">
        <v>59</v>
      </c>
      <c r="B50" s="75">
        <f>'Valores Referenciais'!C9</f>
        <v>940.84</v>
      </c>
      <c r="C50" s="174">
        <v>0</v>
      </c>
      <c r="D50" s="174"/>
    </row>
    <row r="51" spans="1:4">
      <c r="A51" s="59" t="s">
        <v>60</v>
      </c>
      <c r="B51" s="75">
        <f>4*110.45</f>
        <v>441.8</v>
      </c>
      <c r="C51" s="174">
        <v>0</v>
      </c>
      <c r="D51" s="174"/>
    </row>
    <row r="52" spans="1:4">
      <c r="A52" s="74" t="s">
        <v>61</v>
      </c>
      <c r="B52" s="76" t="s">
        <v>62</v>
      </c>
      <c r="C52" s="175">
        <v>0</v>
      </c>
      <c r="D52" s="175"/>
    </row>
    <row r="53" spans="1:4">
      <c r="A53" s="74" t="s">
        <v>63</v>
      </c>
      <c r="B53" s="76" t="s">
        <v>64</v>
      </c>
      <c r="C53" s="175">
        <v>0</v>
      </c>
      <c r="D53" s="175"/>
    </row>
  </sheetData>
  <mergeCells count="19">
    <mergeCell ref="A1:E1"/>
    <mergeCell ref="B2:E2"/>
    <mergeCell ref="A3:E3"/>
    <mergeCell ref="A4:E4"/>
    <mergeCell ref="A38:D38"/>
    <mergeCell ref="C40:D40"/>
    <mergeCell ref="C41:D41"/>
    <mergeCell ref="C42:D42"/>
    <mergeCell ref="C43:D43"/>
    <mergeCell ref="C44:D44"/>
    <mergeCell ref="C50:D50"/>
    <mergeCell ref="C51:D51"/>
    <mergeCell ref="C52:D52"/>
    <mergeCell ref="C53:D53"/>
    <mergeCell ref="C45:D45"/>
    <mergeCell ref="C46:D46"/>
    <mergeCell ref="C47:D47"/>
    <mergeCell ref="C48:D48"/>
    <mergeCell ref="C49:D49"/>
  </mergeCells>
  <dataValidations count="1">
    <dataValidation type="list" allowBlank="1" showInputMessage="1" showErrorMessage="1" sqref="B6:B37" xr:uid="{00000000-0002-0000-0100-000000000000}">
      <formula1>$A$41:$A$53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AMK16"/>
  <sheetViews>
    <sheetView zoomScaleNormal="100" workbookViewId="0">
      <selection activeCell="E17" sqref="E17"/>
    </sheetView>
  </sheetViews>
  <sheetFormatPr defaultRowHeight="23.25"/>
  <cols>
    <col min="1" max="1" width="9.140625" style="135" customWidth="1"/>
    <col min="2" max="2" width="46.85546875" style="135" customWidth="1"/>
    <col min="3" max="3" width="31.140625" style="135" customWidth="1"/>
    <col min="4" max="14" width="9.140625" style="135" customWidth="1"/>
    <col min="15" max="15" width="9.140625" style="136" customWidth="1"/>
    <col min="16" max="1025" width="9.140625" style="135" customWidth="1"/>
  </cols>
  <sheetData>
    <row r="3" spans="2:3">
      <c r="B3" s="137" t="s">
        <v>186</v>
      </c>
      <c r="C3" s="137" t="s">
        <v>187</v>
      </c>
    </row>
    <row r="4" spans="2:3">
      <c r="B4" s="138" t="s">
        <v>188</v>
      </c>
      <c r="C4" s="138">
        <v>110.45</v>
      </c>
    </row>
    <row r="5" spans="2:3">
      <c r="B5" s="138" t="s">
        <v>189</v>
      </c>
      <c r="C5" s="138">
        <v>49.45</v>
      </c>
    </row>
    <row r="6" spans="2:3">
      <c r="B6" s="138" t="s">
        <v>190</v>
      </c>
      <c r="C6" s="138">
        <v>33.729999999999997</v>
      </c>
    </row>
    <row r="7" spans="2:3">
      <c r="B7" s="138" t="s">
        <v>191</v>
      </c>
      <c r="C7" s="138">
        <v>28.37</v>
      </c>
    </row>
    <row r="9" spans="2:3">
      <c r="B9" s="137" t="s">
        <v>192</v>
      </c>
      <c r="C9" s="137">
        <v>940.84</v>
      </c>
    </row>
    <row r="12" spans="2:3">
      <c r="B12" s="199" t="s">
        <v>193</v>
      </c>
      <c r="C12" s="199"/>
    </row>
    <row r="13" spans="2:3">
      <c r="B13" s="139" t="s">
        <v>194</v>
      </c>
      <c r="C13" s="139" t="s">
        <v>195</v>
      </c>
    </row>
    <row r="14" spans="2:3">
      <c r="B14" s="138" t="s">
        <v>196</v>
      </c>
      <c r="C14" s="140">
        <v>364</v>
      </c>
    </row>
    <row r="15" spans="2:3">
      <c r="B15" s="138" t="s">
        <v>197</v>
      </c>
      <c r="C15" s="140">
        <v>520</v>
      </c>
    </row>
    <row r="16" spans="2:3">
      <c r="B16" s="138" t="s">
        <v>198</v>
      </c>
      <c r="C16" s="140">
        <v>8.5</v>
      </c>
    </row>
  </sheetData>
  <mergeCells count="1">
    <mergeCell ref="B12:C1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MK27"/>
  <sheetViews>
    <sheetView zoomScaleNormal="100" workbookViewId="0">
      <selection activeCell="D9" sqref="D9"/>
    </sheetView>
  </sheetViews>
  <sheetFormatPr defaultRowHeight="15"/>
  <cols>
    <col min="1" max="1" width="2.42578125" style="115" customWidth="1"/>
    <col min="2" max="2" width="12" style="115" customWidth="1"/>
    <col min="3" max="3" width="43.7109375" style="115" customWidth="1"/>
    <col min="4" max="4" width="197.42578125" style="115" customWidth="1"/>
    <col min="5" max="1025" width="9.140625" style="115" customWidth="1"/>
  </cols>
  <sheetData>
    <row r="2" spans="2:4">
      <c r="B2" s="200" t="s">
        <v>199</v>
      </c>
      <c r="C2" s="200"/>
      <c r="D2" s="173" t="s">
        <v>200</v>
      </c>
    </row>
    <row r="3" spans="2:4" ht="46.5" customHeight="1">
      <c r="B3" s="141" t="s">
        <v>201</v>
      </c>
      <c r="C3" s="142" t="s">
        <v>202</v>
      </c>
      <c r="D3" s="143" t="s">
        <v>203</v>
      </c>
    </row>
    <row r="4" spans="2:4" ht="42.75">
      <c r="B4" s="141" t="s">
        <v>204</v>
      </c>
      <c r="C4" s="142" t="s">
        <v>205</v>
      </c>
      <c r="D4" s="143" t="s">
        <v>206</v>
      </c>
    </row>
    <row r="5" spans="2:4" ht="28.5">
      <c r="B5" s="141" t="s">
        <v>207</v>
      </c>
      <c r="C5" s="142" t="s">
        <v>208</v>
      </c>
      <c r="D5" s="143" t="s">
        <v>209</v>
      </c>
    </row>
    <row r="6" spans="2:4" ht="28.5">
      <c r="B6" s="141" t="s">
        <v>210</v>
      </c>
      <c r="C6" s="142" t="s">
        <v>211</v>
      </c>
      <c r="D6" s="143" t="s">
        <v>212</v>
      </c>
    </row>
    <row r="7" spans="2:4" ht="45.75" customHeight="1">
      <c r="B7" s="141" t="s">
        <v>213</v>
      </c>
      <c r="C7" s="142" t="s">
        <v>214</v>
      </c>
      <c r="D7" s="143" t="s">
        <v>215</v>
      </c>
    </row>
    <row r="8" spans="2:4" ht="42.75">
      <c r="B8" s="141" t="s">
        <v>216</v>
      </c>
      <c r="C8" s="142" t="s">
        <v>217</v>
      </c>
      <c r="D8" s="143" t="s">
        <v>218</v>
      </c>
    </row>
    <row r="9" spans="2:4" ht="91.5" customHeight="1">
      <c r="B9" s="141" t="s">
        <v>219</v>
      </c>
      <c r="C9" s="142" t="s">
        <v>220</v>
      </c>
      <c r="D9" s="143" t="s">
        <v>221</v>
      </c>
    </row>
    <row r="10" spans="2:4" ht="42.75">
      <c r="B10" s="141" t="s">
        <v>222</v>
      </c>
      <c r="C10" s="142" t="s">
        <v>223</v>
      </c>
      <c r="D10" s="143" t="s">
        <v>224</v>
      </c>
    </row>
    <row r="11" spans="2:4" ht="28.5">
      <c r="B11" s="141" t="s">
        <v>225</v>
      </c>
      <c r="C11" s="142" t="s">
        <v>226</v>
      </c>
      <c r="D11" s="143" t="s">
        <v>227</v>
      </c>
    </row>
    <row r="12" spans="2:4" ht="42.75">
      <c r="B12" s="141" t="s">
        <v>228</v>
      </c>
      <c r="C12" s="142" t="s">
        <v>229</v>
      </c>
      <c r="D12" s="143" t="s">
        <v>230</v>
      </c>
    </row>
    <row r="13" spans="2:4" ht="57">
      <c r="B13" s="141" t="s">
        <v>231</v>
      </c>
      <c r="C13" s="142" t="s">
        <v>232</v>
      </c>
      <c r="D13" s="143" t="s">
        <v>233</v>
      </c>
    </row>
    <row r="14" spans="2:4" ht="63.75" customHeight="1">
      <c r="B14" s="141" t="s">
        <v>234</v>
      </c>
      <c r="C14" s="142" t="s">
        <v>235</v>
      </c>
      <c r="D14" s="143" t="s">
        <v>236</v>
      </c>
    </row>
    <row r="15" spans="2:4" ht="47.25" customHeight="1">
      <c r="B15" s="141" t="s">
        <v>237</v>
      </c>
      <c r="C15" s="142" t="s">
        <v>238</v>
      </c>
      <c r="D15" s="143" t="s">
        <v>239</v>
      </c>
    </row>
    <row r="16" spans="2:4" ht="51" customHeight="1">
      <c r="B16" s="141" t="s">
        <v>240</v>
      </c>
      <c r="C16" s="142" t="s">
        <v>241</v>
      </c>
      <c r="D16" s="143" t="s">
        <v>242</v>
      </c>
    </row>
    <row r="17" spans="2:4" ht="42.75">
      <c r="B17" s="141" t="s">
        <v>243</v>
      </c>
      <c r="C17" s="142" t="s">
        <v>244</v>
      </c>
      <c r="D17" s="143" t="s">
        <v>245</v>
      </c>
    </row>
    <row r="18" spans="2:4" ht="28.5">
      <c r="B18" s="141" t="s">
        <v>246</v>
      </c>
      <c r="C18" s="142" t="s">
        <v>247</v>
      </c>
      <c r="D18" s="143" t="s">
        <v>248</v>
      </c>
    </row>
    <row r="19" spans="2:4" ht="30.75" customHeight="1">
      <c r="B19" s="141" t="s">
        <v>249</v>
      </c>
      <c r="C19" s="142" t="s">
        <v>250</v>
      </c>
      <c r="D19" s="143" t="s">
        <v>251</v>
      </c>
    </row>
    <row r="20" spans="2:4" ht="42.75">
      <c r="B20" s="141" t="s">
        <v>252</v>
      </c>
      <c r="C20" s="142" t="s">
        <v>253</v>
      </c>
      <c r="D20" s="143" t="s">
        <v>254</v>
      </c>
    </row>
    <row r="21" spans="2:4" ht="28.5">
      <c r="B21" s="141" t="s">
        <v>255</v>
      </c>
      <c r="C21" s="142" t="s">
        <v>256</v>
      </c>
      <c r="D21" s="143" t="s">
        <v>257</v>
      </c>
    </row>
    <row r="22" spans="2:4" ht="57">
      <c r="B22" s="141" t="s">
        <v>258</v>
      </c>
      <c r="C22" s="142" t="s">
        <v>259</v>
      </c>
      <c r="D22" s="143" t="s">
        <v>260</v>
      </c>
    </row>
    <row r="23" spans="2:4" ht="21" customHeight="1">
      <c r="B23" s="141" t="s">
        <v>261</v>
      </c>
      <c r="C23" s="142" t="s">
        <v>262</v>
      </c>
      <c r="D23" s="143" t="s">
        <v>263</v>
      </c>
    </row>
    <row r="24" spans="2:4" ht="18.75" customHeight="1">
      <c r="B24" s="141" t="s">
        <v>264</v>
      </c>
      <c r="C24" s="142" t="s">
        <v>265</v>
      </c>
      <c r="D24" s="143" t="s">
        <v>266</v>
      </c>
    </row>
    <row r="25" spans="2:4" ht="28.5">
      <c r="B25" s="141" t="s">
        <v>267</v>
      </c>
      <c r="C25" s="142" t="s">
        <v>268</v>
      </c>
      <c r="D25" s="143" t="s">
        <v>269</v>
      </c>
    </row>
    <row r="26" spans="2:4">
      <c r="B26" s="141" t="s">
        <v>270</v>
      </c>
      <c r="C26" s="142" t="s">
        <v>271</v>
      </c>
      <c r="D26" s="143" t="s">
        <v>272</v>
      </c>
    </row>
    <row r="27" spans="2:4" ht="68.25" customHeight="1">
      <c r="B27" s="141" t="s">
        <v>273</v>
      </c>
      <c r="C27" s="142" t="s">
        <v>274</v>
      </c>
      <c r="D27" s="143" t="s">
        <v>275</v>
      </c>
    </row>
  </sheetData>
  <mergeCells count="1">
    <mergeCell ref="B2:C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52"/>
  <sheetViews>
    <sheetView tabSelected="1" zoomScaleNormal="100" workbookViewId="0">
      <selection activeCell="I2" sqref="I2"/>
    </sheetView>
  </sheetViews>
  <sheetFormatPr defaultRowHeight="15"/>
  <cols>
    <col min="1" max="1" width="25.7109375" style="1" customWidth="1"/>
    <col min="2" max="2" width="19.42578125" style="1" customWidth="1"/>
    <col min="3" max="3" width="15.85546875" style="1" customWidth="1"/>
    <col min="4" max="4" width="14" style="1" customWidth="1"/>
    <col min="5" max="5" width="10.28515625" style="1" customWidth="1"/>
    <col min="6" max="6" width="14.28515625" style="1" customWidth="1"/>
    <col min="7" max="7" width="43.140625" style="1" customWidth="1"/>
    <col min="8" max="8" width="24.140625" style="1" customWidth="1"/>
    <col min="9" max="9" width="20.140625" style="2" customWidth="1"/>
    <col min="10" max="10" width="14.28515625" style="2" bestFit="1" customWidth="1"/>
    <col min="11" max="11" width="16.5703125" style="2" customWidth="1"/>
    <col min="12" max="12" width="12.85546875" style="2" customWidth="1"/>
    <col min="13" max="57" width="9.140625" style="2" customWidth="1"/>
    <col min="58" max="1025" width="9.140625" style="1" customWidth="1"/>
  </cols>
  <sheetData>
    <row r="1" spans="1:22" ht="72" customHeight="1">
      <c r="A1" s="232"/>
      <c r="B1" s="232"/>
      <c r="C1" s="232"/>
      <c r="D1" s="232"/>
      <c r="E1" s="232"/>
      <c r="F1" s="232"/>
      <c r="G1" s="232"/>
      <c r="H1" s="232"/>
      <c r="J1" s="233" t="s">
        <v>276</v>
      </c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</row>
    <row r="2" spans="1:22" ht="24.75" customHeight="1" thickBot="1">
      <c r="A2" s="244" t="s">
        <v>277</v>
      </c>
      <c r="B2" s="234"/>
      <c r="C2" s="234"/>
      <c r="D2" s="234"/>
      <c r="E2" s="234"/>
      <c r="F2" s="234"/>
      <c r="G2" s="234"/>
      <c r="H2" s="234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</row>
    <row r="3" spans="1:22" ht="24.75" customHeight="1">
      <c r="A3" s="201" t="s">
        <v>278</v>
      </c>
      <c r="B3" s="201"/>
      <c r="C3" s="201"/>
      <c r="D3" s="201"/>
      <c r="E3" s="201"/>
      <c r="F3" s="201"/>
      <c r="G3" s="201"/>
      <c r="H3" s="201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</row>
    <row r="5" spans="1:22" ht="36.75" customHeight="1">
      <c r="A5" s="3" t="s">
        <v>279</v>
      </c>
      <c r="B5" s="235" t="s">
        <v>280</v>
      </c>
      <c r="C5" s="235"/>
      <c r="D5" s="235"/>
      <c r="E5" s="235"/>
      <c r="F5" s="235"/>
      <c r="G5" s="4" t="s">
        <v>281</v>
      </c>
      <c r="H5" s="5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ht="36.75" customHeight="1">
      <c r="A6" s="6" t="s">
        <v>282</v>
      </c>
      <c r="B6" s="7" t="s">
        <v>283</v>
      </c>
      <c r="C6" s="236" t="s">
        <v>284</v>
      </c>
      <c r="D6" s="236"/>
      <c r="E6" s="8">
        <v>6</v>
      </c>
      <c r="F6" s="236" t="s">
        <v>285</v>
      </c>
      <c r="G6" s="236"/>
      <c r="H6" s="9">
        <v>15</v>
      </c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</row>
    <row r="7" spans="1:22" ht="15.75" customHeight="1">
      <c r="A7" s="6" t="s">
        <v>286</v>
      </c>
      <c r="B7" s="237" t="s">
        <v>287</v>
      </c>
      <c r="C7" s="237"/>
      <c r="D7" s="237"/>
      <c r="E7" s="237"/>
      <c r="F7" s="237"/>
      <c r="G7" s="237"/>
      <c r="H7" s="237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</row>
    <row r="8" spans="1:22" ht="16.5" customHeight="1">
      <c r="A8" s="6" t="s">
        <v>288</v>
      </c>
      <c r="B8" s="237"/>
      <c r="C8" s="237"/>
      <c r="D8" s="237"/>
      <c r="E8" s="237"/>
      <c r="F8" s="237"/>
      <c r="G8" s="237"/>
      <c r="H8" s="237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</row>
    <row r="9" spans="1:22" ht="16.5" customHeight="1">
      <c r="A9" s="6" t="s">
        <v>289</v>
      </c>
      <c r="B9" s="237"/>
      <c r="C9" s="237"/>
      <c r="D9" s="237"/>
      <c r="E9" s="237"/>
      <c r="F9" s="237"/>
      <c r="G9" s="237"/>
      <c r="H9" s="237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</row>
    <row r="10" spans="1:22" ht="15.75" customHeight="1">
      <c r="A10" s="238" t="s">
        <v>290</v>
      </c>
      <c r="B10" s="238"/>
      <c r="C10" s="238"/>
      <c r="D10" s="238"/>
      <c r="E10" s="238"/>
      <c r="F10" s="238"/>
      <c r="G10" s="238"/>
      <c r="H10" s="238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</row>
    <row r="11" spans="1:22" ht="17.25" customHeight="1">
      <c r="A11" s="239" t="s">
        <v>291</v>
      </c>
      <c r="B11" s="239"/>
      <c r="C11" s="239"/>
      <c r="D11" s="239"/>
      <c r="E11" s="239"/>
      <c r="F11" s="239"/>
      <c r="G11" s="239"/>
      <c r="H11" s="10" t="s">
        <v>292</v>
      </c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</row>
    <row r="12" spans="1:22" ht="25.5" customHeight="1">
      <c r="A12" s="240" t="s">
        <v>293</v>
      </c>
      <c r="B12" s="240"/>
      <c r="C12" s="240"/>
      <c r="D12" s="240"/>
      <c r="E12" s="240"/>
      <c r="F12" s="240"/>
      <c r="G12" s="240"/>
      <c r="H12" s="11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</row>
    <row r="13" spans="1:22" ht="14.25" customHeight="1">
      <c r="A13" s="224" t="s">
        <v>294</v>
      </c>
      <c r="B13" s="224"/>
      <c r="C13" s="224"/>
      <c r="D13" s="224"/>
      <c r="E13" s="224"/>
      <c r="F13" s="224"/>
      <c r="G13" s="224"/>
      <c r="H13" s="12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</row>
    <row r="14" spans="1:22" ht="14.25" customHeight="1">
      <c r="A14" s="241" t="s">
        <v>295</v>
      </c>
      <c r="B14" s="241"/>
      <c r="C14" s="241"/>
      <c r="D14" s="241"/>
      <c r="E14" s="241"/>
      <c r="F14" s="241"/>
      <c r="G14" s="241"/>
      <c r="H14" s="12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</row>
    <row r="15" spans="1:22" ht="14.25" customHeight="1">
      <c r="A15" s="242" t="s">
        <v>296</v>
      </c>
      <c r="B15" s="242"/>
      <c r="C15" s="242"/>
      <c r="D15" s="242"/>
      <c r="E15" s="242"/>
      <c r="F15" s="242"/>
      <c r="G15" s="242"/>
      <c r="H15" s="1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</row>
    <row r="16" spans="1:22">
      <c r="A16" s="243" t="s">
        <v>297</v>
      </c>
      <c r="B16" s="243"/>
      <c r="C16" s="243"/>
      <c r="D16" s="243"/>
      <c r="E16" s="243"/>
      <c r="F16" s="243"/>
      <c r="G16" s="243"/>
      <c r="H16" s="14">
        <f>0.2*(H13+H14+H23)</f>
        <v>0</v>
      </c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</row>
    <row r="17" spans="1:22" ht="14.25" customHeight="1">
      <c r="A17" s="230" t="s">
        <v>298</v>
      </c>
      <c r="B17" s="230"/>
      <c r="C17" s="230"/>
      <c r="D17" s="230"/>
      <c r="E17" s="230"/>
      <c r="F17" s="230"/>
      <c r="G17" s="230"/>
      <c r="H17" s="149">
        <f>SUM(H13:H16)</f>
        <v>0</v>
      </c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</row>
    <row r="18" spans="1:22" ht="15" customHeight="1">
      <c r="A18" s="223" t="s">
        <v>299</v>
      </c>
      <c r="B18" s="223"/>
      <c r="C18" s="223"/>
      <c r="D18" s="223"/>
      <c r="E18" s="223"/>
      <c r="F18" s="223"/>
      <c r="G18" s="223"/>
      <c r="H18" s="15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</row>
    <row r="19" spans="1:22" ht="14.25" customHeight="1">
      <c r="A19" s="231" t="s">
        <v>300</v>
      </c>
      <c r="B19" s="231"/>
      <c r="C19" s="231" t="s">
        <v>199</v>
      </c>
      <c r="D19" s="231"/>
      <c r="E19" s="231"/>
      <c r="F19" s="231"/>
      <c r="G19" s="231"/>
      <c r="H19" s="165" t="s">
        <v>301</v>
      </c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</row>
    <row r="20" spans="1:22" ht="18" customHeight="1">
      <c r="A20" s="225" t="s">
        <v>302</v>
      </c>
      <c r="B20" s="225"/>
      <c r="C20" s="226">
        <v>339014</v>
      </c>
      <c r="D20" s="226"/>
      <c r="E20" s="226"/>
      <c r="F20" s="226"/>
      <c r="G20" s="226"/>
      <c r="H20" s="12">
        <v>20200</v>
      </c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</row>
    <row r="21" spans="1:22" ht="18" customHeight="1">
      <c r="A21" s="225" t="s">
        <v>303</v>
      </c>
      <c r="B21" s="225"/>
      <c r="C21" s="226">
        <v>339033</v>
      </c>
      <c r="D21" s="226"/>
      <c r="E21" s="226"/>
      <c r="F21" s="226"/>
      <c r="G21" s="226"/>
      <c r="H21" s="12">
        <v>15800</v>
      </c>
      <c r="J21" s="16" t="s">
        <v>304</v>
      </c>
    </row>
    <row r="22" spans="1:22" ht="18" customHeight="1">
      <c r="A22" s="225" t="s">
        <v>305</v>
      </c>
      <c r="B22" s="225"/>
      <c r="C22" s="226">
        <v>339030</v>
      </c>
      <c r="D22" s="226"/>
      <c r="E22" s="226"/>
      <c r="F22" s="226"/>
      <c r="G22" s="226"/>
      <c r="H22" s="12">
        <v>5000</v>
      </c>
    </row>
    <row r="23" spans="1:22" ht="18" customHeight="1">
      <c r="A23" s="225" t="s">
        <v>306</v>
      </c>
      <c r="B23" s="225"/>
      <c r="C23" s="226">
        <v>339036</v>
      </c>
      <c r="D23" s="226"/>
      <c r="E23" s="226"/>
      <c r="F23" s="226"/>
      <c r="G23" s="226"/>
      <c r="H23" s="12">
        <f>'Serviços - PF'!E20+PROJETOS!C32</f>
        <v>0</v>
      </c>
    </row>
    <row r="24" spans="1:22" ht="18" customHeight="1">
      <c r="A24" s="225" t="s">
        <v>307</v>
      </c>
      <c r="B24" s="225"/>
      <c r="C24" s="226">
        <v>339039</v>
      </c>
      <c r="D24" s="226"/>
      <c r="E24" s="226"/>
      <c r="F24" s="226"/>
      <c r="G24" s="226"/>
      <c r="H24" s="12">
        <v>10183.780000000001</v>
      </c>
    </row>
    <row r="25" spans="1:22" ht="18" customHeight="1">
      <c r="A25" s="227" t="s">
        <v>308</v>
      </c>
      <c r="B25" s="227"/>
      <c r="C25" s="226">
        <v>449052</v>
      </c>
      <c r="D25" s="226"/>
      <c r="E25" s="226"/>
      <c r="F25" s="226"/>
      <c r="G25" s="226"/>
      <c r="H25" s="12"/>
    </row>
    <row r="26" spans="1:22" ht="18" customHeight="1">
      <c r="A26" s="228" t="s">
        <v>309</v>
      </c>
      <c r="B26" s="228"/>
      <c r="C26" s="229">
        <v>339018</v>
      </c>
      <c r="D26" s="229"/>
      <c r="E26" s="229"/>
      <c r="F26" s="229"/>
      <c r="G26" s="229"/>
      <c r="H26" s="17"/>
    </row>
    <row r="27" spans="1:22" ht="14.25" customHeight="1">
      <c r="A27" s="222" t="s">
        <v>310</v>
      </c>
      <c r="B27" s="222"/>
      <c r="C27" s="222"/>
      <c r="D27" s="222"/>
      <c r="E27" s="222"/>
      <c r="F27" s="222"/>
      <c r="G27" s="222"/>
      <c r="H27" s="149">
        <f>SUM(H20:H26)</f>
        <v>51183.78</v>
      </c>
    </row>
    <row r="28" spans="1:22" ht="15" customHeight="1">
      <c r="A28" s="223" t="s">
        <v>311</v>
      </c>
      <c r="B28" s="223"/>
      <c r="C28" s="223"/>
      <c r="D28" s="223"/>
      <c r="E28" s="223"/>
      <c r="F28" s="223"/>
      <c r="G28" s="223"/>
      <c r="H28" s="15"/>
    </row>
    <row r="29" spans="1:22" ht="14.25" customHeight="1">
      <c r="A29" s="224" t="s">
        <v>312</v>
      </c>
      <c r="B29" s="224"/>
      <c r="C29" s="224"/>
      <c r="D29" s="224"/>
      <c r="E29" s="224"/>
      <c r="F29" s="224"/>
      <c r="G29" s="18">
        <v>0.03</v>
      </c>
      <c r="H29" s="19">
        <f>G29*(H17+H27)</f>
        <v>1535.5133999999998</v>
      </c>
      <c r="J29" s="148"/>
      <c r="K29" s="148"/>
    </row>
    <row r="30" spans="1:22" ht="14.25" customHeight="1">
      <c r="A30" s="224" t="s">
        <v>313</v>
      </c>
      <c r="B30" s="224"/>
      <c r="C30" s="224"/>
      <c r="D30" s="224"/>
      <c r="E30" s="224"/>
      <c r="F30" s="224"/>
      <c r="G30" s="18">
        <v>0.12</v>
      </c>
      <c r="H30" s="19">
        <f>G30*(H17+H27)</f>
        <v>6142.0535999999993</v>
      </c>
      <c r="J30" s="148"/>
      <c r="K30" s="148"/>
    </row>
    <row r="31" spans="1:22" ht="14.25" customHeight="1">
      <c r="A31" s="222" t="s">
        <v>314</v>
      </c>
      <c r="B31" s="222"/>
      <c r="C31" s="222"/>
      <c r="D31" s="222"/>
      <c r="E31" s="222"/>
      <c r="F31" s="222"/>
      <c r="G31" s="222"/>
      <c r="H31" s="150">
        <f>H30+H29</f>
        <v>7677.5669999999991</v>
      </c>
    </row>
    <row r="32" spans="1:22" ht="15.75" customHeight="1">
      <c r="A32" s="219" t="s">
        <v>315</v>
      </c>
      <c r="B32" s="219"/>
      <c r="C32" s="219"/>
      <c r="D32" s="219"/>
      <c r="E32" s="219"/>
      <c r="F32" s="219"/>
      <c r="G32" s="219"/>
      <c r="H32" s="151">
        <f>H31+H27+H17</f>
        <v>58861.346999999994</v>
      </c>
    </row>
    <row r="33" spans="1:12" s="2" customFormat="1" ht="14.25"/>
    <row r="34" spans="1:12" s="20" customFormat="1"/>
    <row r="35" spans="1:12" s="20" customFormat="1" ht="15.75">
      <c r="A35" s="220" t="s">
        <v>316</v>
      </c>
      <c r="B35" s="220"/>
      <c r="C35" s="220"/>
      <c r="D35" s="220"/>
      <c r="E35" s="220"/>
      <c r="F35" s="220"/>
      <c r="G35" s="220"/>
      <c r="H35" s="220"/>
      <c r="I35" s="21"/>
      <c r="J35" s="22"/>
      <c r="K35" s="158"/>
    </row>
    <row r="36" spans="1:12" s="20" customFormat="1">
      <c r="A36" s="214" t="s">
        <v>317</v>
      </c>
      <c r="B36" s="214"/>
      <c r="C36" s="164" t="s">
        <v>318</v>
      </c>
      <c r="D36" s="221" t="s">
        <v>319</v>
      </c>
      <c r="E36" s="221"/>
      <c r="F36" s="221"/>
      <c r="G36" s="221" t="s">
        <v>320</v>
      </c>
      <c r="H36" s="221"/>
      <c r="I36" s="22"/>
      <c r="J36" s="22"/>
    </row>
    <row r="37" spans="1:12" s="20" customFormat="1">
      <c r="A37" s="214" t="s">
        <v>321</v>
      </c>
      <c r="B37" s="214"/>
      <c r="C37" s="23">
        <f>H6</f>
        <v>15</v>
      </c>
      <c r="D37" s="215"/>
      <c r="E37" s="215"/>
      <c r="F37" s="215"/>
      <c r="G37" s="216">
        <f>H32/C40</f>
        <v>4204.381928571428</v>
      </c>
      <c r="H37" s="216"/>
      <c r="I37" s="22"/>
      <c r="J37" s="22"/>
      <c r="K37" s="24"/>
    </row>
    <row r="38" spans="1:12" s="20" customFormat="1">
      <c r="A38" s="217" t="s">
        <v>322</v>
      </c>
      <c r="B38" s="217"/>
      <c r="C38" s="25"/>
      <c r="D38" s="218">
        <f>C39*(1-D37)</f>
        <v>13.5</v>
      </c>
      <c r="E38" s="218"/>
      <c r="F38" s="218"/>
      <c r="G38" s="216"/>
      <c r="H38" s="216"/>
      <c r="I38" s="22"/>
      <c r="J38" s="22"/>
    </row>
    <row r="39" spans="1:12" s="20" customFormat="1" ht="30" customHeight="1">
      <c r="A39" s="206" t="s">
        <v>323</v>
      </c>
      <c r="B39" s="206"/>
      <c r="C39" s="163">
        <f>15*0.9</f>
        <v>13.5</v>
      </c>
      <c r="D39" s="207" t="s">
        <v>324</v>
      </c>
      <c r="E39" s="207"/>
      <c r="F39" s="207"/>
      <c r="G39" s="208">
        <f>0.9*G37</f>
        <v>3783.9437357142851</v>
      </c>
      <c r="H39" s="208"/>
      <c r="I39" s="22"/>
      <c r="J39" s="22"/>
      <c r="L39" s="24"/>
    </row>
    <row r="40" spans="1:12" s="20" customFormat="1" ht="15.75" thickBot="1">
      <c r="A40" s="209" t="s">
        <v>325</v>
      </c>
      <c r="B40" s="209"/>
      <c r="C40" s="26">
        <f>ROUNDUP(D38,0)</f>
        <v>14</v>
      </c>
      <c r="D40" s="27"/>
      <c r="E40" s="27"/>
      <c r="F40" s="27"/>
      <c r="G40" s="28"/>
      <c r="H40" s="28"/>
      <c r="I40" s="22"/>
      <c r="J40" s="22"/>
    </row>
    <row r="41" spans="1:12" s="20" customFormat="1" ht="66" customHeight="1" thickBot="1">
      <c r="A41" s="213" t="s">
        <v>278</v>
      </c>
      <c r="B41" s="213"/>
      <c r="C41" s="213"/>
      <c r="D41" s="27"/>
      <c r="E41" s="27"/>
      <c r="F41" s="27"/>
      <c r="G41" s="211" t="s">
        <v>326</v>
      </c>
      <c r="H41" s="212"/>
      <c r="I41" s="22"/>
      <c r="J41" s="22"/>
    </row>
    <row r="42" spans="1:12" s="20" customFormat="1" ht="15.75">
      <c r="A42" s="210" t="s">
        <v>327</v>
      </c>
      <c r="B42" s="210"/>
      <c r="C42" s="29">
        <f>(C37-C38)*G37</f>
        <v>63065.728928571421</v>
      </c>
      <c r="D42" s="27"/>
      <c r="E42" s="27"/>
      <c r="F42" s="27"/>
      <c r="G42" s="152" t="s">
        <v>328</v>
      </c>
      <c r="H42" s="157"/>
      <c r="I42" s="22"/>
      <c r="J42" s="22"/>
    </row>
    <row r="43" spans="1:12" s="20" customFormat="1" ht="15.75">
      <c r="A43" s="203" t="s">
        <v>329</v>
      </c>
      <c r="B43" s="203"/>
      <c r="C43" s="30">
        <f>C42-H32</f>
        <v>4204.3819285714271</v>
      </c>
      <c r="D43" s="27"/>
      <c r="E43" s="27"/>
      <c r="F43" s="27"/>
      <c r="G43" s="159" t="s">
        <v>330</v>
      </c>
      <c r="H43" s="156"/>
      <c r="I43" s="22"/>
      <c r="J43" s="22"/>
    </row>
    <row r="44" spans="1:12" s="20" customFormat="1" ht="15.75">
      <c r="A44" s="22"/>
      <c r="B44" s="22"/>
      <c r="C44" s="22"/>
      <c r="D44" s="22"/>
      <c r="E44" s="22"/>
      <c r="F44" s="31"/>
      <c r="G44" s="154" t="s">
        <v>331</v>
      </c>
      <c r="H44" s="156">
        <f>H42*H43</f>
        <v>0</v>
      </c>
      <c r="I44" s="22"/>
      <c r="J44" s="22"/>
    </row>
    <row r="45" spans="1:12" s="20" customFormat="1" ht="15.75">
      <c r="A45" s="32" t="s">
        <v>332</v>
      </c>
      <c r="B45" s="204"/>
      <c r="C45" s="204"/>
      <c r="D45" s="204"/>
      <c r="E45" s="204"/>
      <c r="F45" s="31"/>
      <c r="G45" s="153" t="s">
        <v>333</v>
      </c>
      <c r="H45" s="156">
        <f>(H44/1.15)*3%</f>
        <v>0</v>
      </c>
      <c r="I45" s="33"/>
      <c r="J45" s="155"/>
    </row>
    <row r="46" spans="1:12" s="20" customFormat="1" ht="15.75">
      <c r="A46" s="32" t="s">
        <v>334</v>
      </c>
      <c r="B46" s="34">
        <f>E6-1</f>
        <v>5</v>
      </c>
      <c r="C46" s="35"/>
      <c r="D46" s="205">
        <f>C46*B46</f>
        <v>0</v>
      </c>
      <c r="E46" s="205"/>
      <c r="F46" s="22"/>
      <c r="G46" s="153" t="s">
        <v>335</v>
      </c>
      <c r="H46" s="156">
        <f>(H44/1.15)*12%</f>
        <v>0</v>
      </c>
      <c r="I46" s="22"/>
      <c r="J46" s="155"/>
    </row>
    <row r="47" spans="1:12" s="20" customFormat="1" ht="15.75">
      <c r="A47" s="32" t="s">
        <v>321</v>
      </c>
      <c r="B47" s="204">
        <f>D46+B45</f>
        <v>0</v>
      </c>
      <c r="C47" s="204"/>
      <c r="D47" s="204"/>
      <c r="E47" s="204"/>
      <c r="F47" s="36"/>
      <c r="G47" s="160" t="s">
        <v>336</v>
      </c>
      <c r="H47" s="156"/>
      <c r="I47" s="22"/>
      <c r="J47" s="22"/>
    </row>
    <row r="48" spans="1:12" s="20" customFormat="1" ht="16.5" customHeight="1">
      <c r="G48" s="160" t="s">
        <v>180</v>
      </c>
      <c r="H48" s="156">
        <f>H44-H45-H46-H47</f>
        <v>0</v>
      </c>
      <c r="I48" s="37"/>
      <c r="J48" s="37"/>
    </row>
    <row r="49" spans="1:8" s="20" customFormat="1" ht="17.25" customHeight="1">
      <c r="A49" s="38" t="s">
        <v>337</v>
      </c>
      <c r="B49" s="39"/>
      <c r="C49" s="39"/>
      <c r="D49" s="39"/>
      <c r="E49" s="39"/>
      <c r="F49" s="39"/>
      <c r="G49" s="39"/>
      <c r="H49" s="40"/>
    </row>
    <row r="50" spans="1:8" s="20" customFormat="1" ht="30" customHeight="1">
      <c r="A50" s="41"/>
      <c r="B50" s="202" t="s">
        <v>338</v>
      </c>
      <c r="C50" s="202"/>
      <c r="F50" s="202" t="s">
        <v>339</v>
      </c>
      <c r="G50" s="202"/>
      <c r="H50" s="42"/>
    </row>
    <row r="51" spans="1:8" s="20" customFormat="1" ht="44.25" customHeight="1">
      <c r="A51" s="43"/>
      <c r="B51" s="202"/>
      <c r="C51" s="202"/>
      <c r="D51" s="44"/>
      <c r="E51" s="44"/>
      <c r="F51" s="202"/>
      <c r="G51" s="202"/>
      <c r="H51" s="45"/>
    </row>
    <row r="52" spans="1:8" s="20" customFormat="1"/>
  </sheetData>
  <mergeCells count="63">
    <mergeCell ref="A1:H1"/>
    <mergeCell ref="J1:V20"/>
    <mergeCell ref="A2:H2"/>
    <mergeCell ref="B5:F5"/>
    <mergeCell ref="C6:D6"/>
    <mergeCell ref="F6:G6"/>
    <mergeCell ref="B7:H7"/>
    <mergeCell ref="B8:H8"/>
    <mergeCell ref="B9:H9"/>
    <mergeCell ref="A10:H10"/>
    <mergeCell ref="A11:G11"/>
    <mergeCell ref="A12:G12"/>
    <mergeCell ref="A13:G13"/>
    <mergeCell ref="A14:G14"/>
    <mergeCell ref="A15:G15"/>
    <mergeCell ref="A16:G16"/>
    <mergeCell ref="A17:G17"/>
    <mergeCell ref="A18:G18"/>
    <mergeCell ref="A19:B19"/>
    <mergeCell ref="C19:G19"/>
    <mergeCell ref="A20:B20"/>
    <mergeCell ref="C20:G20"/>
    <mergeCell ref="A21:B21"/>
    <mergeCell ref="C21:G21"/>
    <mergeCell ref="A22:B22"/>
    <mergeCell ref="C22:G22"/>
    <mergeCell ref="A23:B23"/>
    <mergeCell ref="C23:G23"/>
    <mergeCell ref="A24:B24"/>
    <mergeCell ref="C24:G24"/>
    <mergeCell ref="A25:B25"/>
    <mergeCell ref="C25:G25"/>
    <mergeCell ref="A26:B26"/>
    <mergeCell ref="C26:G26"/>
    <mergeCell ref="A27:G27"/>
    <mergeCell ref="A28:G28"/>
    <mergeCell ref="A29:F29"/>
    <mergeCell ref="A30:F30"/>
    <mergeCell ref="A31:G31"/>
    <mergeCell ref="G37:H38"/>
    <mergeCell ref="A38:B38"/>
    <mergeCell ref="D38:F38"/>
    <mergeCell ref="A32:G32"/>
    <mergeCell ref="A35:H35"/>
    <mergeCell ref="A36:B36"/>
    <mergeCell ref="D36:F36"/>
    <mergeCell ref="G36:H36"/>
    <mergeCell ref="A3:H3"/>
    <mergeCell ref="F50:G51"/>
    <mergeCell ref="A43:B43"/>
    <mergeCell ref="B45:E45"/>
    <mergeCell ref="D46:E46"/>
    <mergeCell ref="B47:E47"/>
    <mergeCell ref="B50:C51"/>
    <mergeCell ref="A39:B39"/>
    <mergeCell ref="D39:F39"/>
    <mergeCell ref="G39:H39"/>
    <mergeCell ref="A40:B40"/>
    <mergeCell ref="A42:B42"/>
    <mergeCell ref="G41:H41"/>
    <mergeCell ref="A41:C41"/>
    <mergeCell ref="A37:B37"/>
    <mergeCell ref="D37:F37"/>
  </mergeCells>
  <hyperlinks>
    <hyperlink ref="A2" r:id="rId1" xr:uid="{00000000-0004-0000-0000-000000000000}"/>
  </hyperlinks>
  <printOptions horizontalCentered="1"/>
  <pageMargins left="0.31527777777777799" right="0.31527777777777799" top="0.78749999999999998" bottom="0.78749999999999998" header="0.51180555555555496" footer="0.51180555555555496"/>
  <pageSetup paperSize="9" scale="71" firstPageNumber="0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40"/>
  <sheetViews>
    <sheetView topLeftCell="A23" zoomScaleNormal="100" workbookViewId="0">
      <selection activeCell="F26" sqref="F26"/>
    </sheetView>
  </sheetViews>
  <sheetFormatPr defaultRowHeight="15"/>
  <cols>
    <col min="1" max="1" width="38.7109375" style="2" customWidth="1"/>
    <col min="2" max="2" width="53.5703125" style="2" customWidth="1"/>
    <col min="3" max="3" width="19" style="2" customWidth="1"/>
    <col min="4" max="5" width="17.5703125" style="2" customWidth="1"/>
    <col min="6" max="6" width="16.5703125" style="2" customWidth="1"/>
    <col min="7" max="256" width="12.5703125" style="2" customWidth="1"/>
    <col min="257" max="257" width="24.42578125" style="2" customWidth="1"/>
    <col min="258" max="258" width="13.85546875" style="2" customWidth="1"/>
    <col min="259" max="259" width="65.140625" style="2" customWidth="1"/>
    <col min="260" max="261" width="17.5703125" style="2" customWidth="1"/>
    <col min="262" max="262" width="16.5703125" style="2" customWidth="1"/>
    <col min="263" max="512" width="12.5703125" style="2" customWidth="1"/>
    <col min="513" max="513" width="24.42578125" style="2" customWidth="1"/>
    <col min="514" max="514" width="13.85546875" style="2" customWidth="1"/>
    <col min="515" max="515" width="65.140625" style="2" customWidth="1"/>
    <col min="516" max="517" width="17.5703125" style="2" customWidth="1"/>
    <col min="518" max="518" width="16.5703125" style="2" customWidth="1"/>
    <col min="519" max="768" width="12.5703125" style="2" customWidth="1"/>
    <col min="769" max="769" width="24.42578125" style="2" customWidth="1"/>
    <col min="770" max="770" width="13.85546875" style="2" customWidth="1"/>
    <col min="771" max="771" width="65.140625" style="2" customWidth="1"/>
    <col min="772" max="773" width="17.5703125" style="2" customWidth="1"/>
    <col min="774" max="774" width="16.5703125" style="2" customWidth="1"/>
    <col min="775" max="1025" width="12.5703125" style="2" customWidth="1"/>
  </cols>
  <sheetData>
    <row r="1" spans="1:6" s="47" customFormat="1" ht="15.75" customHeight="1">
      <c r="A1" s="77" t="s">
        <v>65</v>
      </c>
      <c r="C1" s="78"/>
      <c r="D1" s="78"/>
      <c r="E1" s="78"/>
      <c r="F1" s="78"/>
    </row>
    <row r="2" spans="1:6" s="47" customFormat="1" ht="15.75" customHeight="1">
      <c r="A2" s="177" t="s">
        <v>66</v>
      </c>
      <c r="B2" s="177"/>
      <c r="C2" s="177"/>
      <c r="D2" s="177"/>
      <c r="E2" s="177"/>
      <c r="F2" s="78"/>
    </row>
    <row r="3" spans="1:6" s="47" customFormat="1" ht="15.75">
      <c r="A3" s="182"/>
      <c r="B3" s="182"/>
      <c r="C3" s="182"/>
      <c r="D3" s="182"/>
      <c r="E3" s="182"/>
      <c r="F3" s="78"/>
    </row>
    <row r="4" spans="1:6" s="47" customFormat="1" ht="15.75">
      <c r="A4" s="48" t="s">
        <v>1</v>
      </c>
      <c r="B4" s="178" t="s">
        <v>67</v>
      </c>
      <c r="C4" s="178"/>
      <c r="D4" s="178"/>
      <c r="E4" s="178"/>
      <c r="F4" s="79"/>
    </row>
    <row r="5" spans="1:6" s="47" customFormat="1" ht="15.75">
      <c r="A5" s="183"/>
      <c r="B5" s="183"/>
      <c r="C5" s="183"/>
      <c r="D5" s="183"/>
      <c r="E5" s="183"/>
    </row>
    <row r="6" spans="1:6" s="47" customFormat="1" ht="18">
      <c r="A6" s="181" t="s">
        <v>68</v>
      </c>
      <c r="B6" s="181"/>
      <c r="C6" s="181"/>
      <c r="D6" s="181"/>
      <c r="E6" s="181"/>
    </row>
    <row r="7" spans="1:6" s="47" customFormat="1" ht="47.25">
      <c r="A7" s="52" t="s">
        <v>69</v>
      </c>
      <c r="B7" s="53" t="s">
        <v>70</v>
      </c>
      <c r="C7" s="52" t="s">
        <v>71</v>
      </c>
      <c r="D7" s="53" t="s">
        <v>72</v>
      </c>
      <c r="E7" s="53" t="s">
        <v>11</v>
      </c>
    </row>
    <row r="8" spans="1:6">
      <c r="A8" s="59"/>
      <c r="B8" s="80"/>
      <c r="C8" s="80"/>
      <c r="D8" s="80"/>
      <c r="E8" s="81">
        <f t="shared" ref="E8:E19" si="0">C8*D8</f>
        <v>0</v>
      </c>
    </row>
    <row r="9" spans="1:6">
      <c r="A9" s="59"/>
      <c r="B9" s="80"/>
      <c r="C9" s="80"/>
      <c r="D9" s="80"/>
      <c r="E9" s="81">
        <f t="shared" si="0"/>
        <v>0</v>
      </c>
    </row>
    <row r="10" spans="1:6">
      <c r="A10" s="59"/>
      <c r="B10" s="80"/>
      <c r="C10" s="80"/>
      <c r="D10" s="80"/>
      <c r="E10" s="81">
        <f t="shared" si="0"/>
        <v>0</v>
      </c>
    </row>
    <row r="11" spans="1:6">
      <c r="A11" s="59"/>
      <c r="B11" s="80"/>
      <c r="C11" s="80"/>
      <c r="D11" s="80"/>
      <c r="E11" s="81">
        <f t="shared" si="0"/>
        <v>0</v>
      </c>
    </row>
    <row r="12" spans="1:6">
      <c r="A12" s="59"/>
      <c r="B12" s="80"/>
      <c r="C12" s="80"/>
      <c r="D12" s="80"/>
      <c r="E12" s="81">
        <f t="shared" si="0"/>
        <v>0</v>
      </c>
    </row>
    <row r="13" spans="1:6">
      <c r="A13" s="59"/>
      <c r="B13" s="80"/>
      <c r="C13" s="80"/>
      <c r="D13" s="80"/>
      <c r="E13" s="81">
        <f t="shared" si="0"/>
        <v>0</v>
      </c>
    </row>
    <row r="14" spans="1:6">
      <c r="A14" s="59"/>
      <c r="B14" s="80"/>
      <c r="C14" s="80"/>
      <c r="D14" s="80"/>
      <c r="E14" s="81">
        <f t="shared" si="0"/>
        <v>0</v>
      </c>
    </row>
    <row r="15" spans="1:6">
      <c r="A15" s="59"/>
      <c r="B15" s="80"/>
      <c r="C15" s="80"/>
      <c r="D15" s="80"/>
      <c r="E15" s="81">
        <f t="shared" si="0"/>
        <v>0</v>
      </c>
    </row>
    <row r="16" spans="1:6">
      <c r="A16" s="59"/>
      <c r="B16" s="80"/>
      <c r="C16" s="80"/>
      <c r="D16" s="80"/>
      <c r="E16" s="81">
        <f t="shared" si="0"/>
        <v>0</v>
      </c>
    </row>
    <row r="17" spans="1:5">
      <c r="A17" s="59"/>
      <c r="B17" s="80"/>
      <c r="C17" s="80"/>
      <c r="D17" s="80"/>
      <c r="E17" s="81">
        <f t="shared" si="0"/>
        <v>0</v>
      </c>
    </row>
    <row r="18" spans="1:5">
      <c r="A18" s="59"/>
      <c r="B18" s="80"/>
      <c r="C18" s="80"/>
      <c r="D18" s="80"/>
      <c r="E18" s="81">
        <f t="shared" si="0"/>
        <v>0</v>
      </c>
    </row>
    <row r="19" spans="1:5">
      <c r="A19" s="59"/>
      <c r="B19" s="80"/>
      <c r="C19" s="80"/>
      <c r="D19" s="80"/>
      <c r="E19" s="81">
        <f t="shared" si="0"/>
        <v>0</v>
      </c>
    </row>
    <row r="20" spans="1:5" ht="15.75">
      <c r="A20" s="180" t="s">
        <v>53</v>
      </c>
      <c r="B20" s="180"/>
      <c r="C20" s="180"/>
      <c r="D20" s="180"/>
      <c r="E20" s="82">
        <f>SUM(E8:E19)</f>
        <v>0</v>
      </c>
    </row>
    <row r="24" spans="1:5" ht="18">
      <c r="A24" s="181" t="s">
        <v>73</v>
      </c>
      <c r="B24" s="181"/>
      <c r="C24" s="181"/>
      <c r="D24" s="181"/>
      <c r="E24" s="181"/>
    </row>
    <row r="25" spans="1:5" ht="47.25">
      <c r="A25" s="52" t="s">
        <v>69</v>
      </c>
      <c r="B25" s="53" t="s">
        <v>70</v>
      </c>
      <c r="C25" s="52" t="s">
        <v>71</v>
      </c>
      <c r="D25" s="53" t="s">
        <v>72</v>
      </c>
      <c r="E25" s="53" t="s">
        <v>11</v>
      </c>
    </row>
    <row r="26" spans="1:5">
      <c r="A26" s="74" t="s">
        <v>74</v>
      </c>
      <c r="B26" s="74" t="s">
        <v>17</v>
      </c>
      <c r="C26" s="74">
        <v>10</v>
      </c>
      <c r="D26" s="74">
        <v>135</v>
      </c>
      <c r="E26" s="81">
        <f t="shared" ref="E26:E34" si="1">C26*D26</f>
        <v>1350</v>
      </c>
    </row>
    <row r="27" spans="1:5">
      <c r="A27" s="74" t="s">
        <v>75</v>
      </c>
      <c r="B27" s="74" t="s">
        <v>14</v>
      </c>
      <c r="C27" s="74">
        <v>50</v>
      </c>
      <c r="D27" s="74">
        <v>130</v>
      </c>
      <c r="E27" s="81">
        <f t="shared" si="1"/>
        <v>6500</v>
      </c>
    </row>
    <row r="28" spans="1:5">
      <c r="A28" s="74" t="s">
        <v>76</v>
      </c>
      <c r="B28" s="74" t="s">
        <v>37</v>
      </c>
      <c r="C28" s="74">
        <v>90</v>
      </c>
      <c r="D28" s="74">
        <v>110</v>
      </c>
      <c r="E28" s="81">
        <f t="shared" si="1"/>
        <v>9900</v>
      </c>
    </row>
    <row r="29" spans="1:5">
      <c r="A29" s="74" t="s">
        <v>77</v>
      </c>
      <c r="B29" s="74" t="s">
        <v>14</v>
      </c>
      <c r="C29" s="74">
        <v>70</v>
      </c>
      <c r="D29" s="74">
        <v>130</v>
      </c>
      <c r="E29" s="81">
        <f t="shared" si="1"/>
        <v>9100</v>
      </c>
    </row>
    <row r="30" spans="1:5">
      <c r="A30" s="74" t="s">
        <v>78</v>
      </c>
      <c r="B30" s="74" t="s">
        <v>37</v>
      </c>
      <c r="C30" s="74">
        <v>30</v>
      </c>
      <c r="D30" s="74">
        <v>110</v>
      </c>
      <c r="E30" s="81">
        <f t="shared" si="1"/>
        <v>3300</v>
      </c>
    </row>
    <row r="31" spans="1:5">
      <c r="A31" s="74" t="s">
        <v>79</v>
      </c>
      <c r="B31" s="74" t="s">
        <v>37</v>
      </c>
      <c r="C31" s="74">
        <v>20</v>
      </c>
      <c r="D31" s="74">
        <v>110</v>
      </c>
      <c r="E31" s="81">
        <f t="shared" si="1"/>
        <v>2200</v>
      </c>
    </row>
    <row r="32" spans="1:5">
      <c r="A32" s="74" t="s">
        <v>80</v>
      </c>
      <c r="B32" s="74" t="s">
        <v>14</v>
      </c>
      <c r="C32" s="74">
        <v>15</v>
      </c>
      <c r="D32" s="74">
        <v>130</v>
      </c>
      <c r="E32" s="81">
        <f t="shared" si="1"/>
        <v>1950</v>
      </c>
    </row>
    <row r="33" spans="1:5">
      <c r="A33" s="74" t="s">
        <v>75</v>
      </c>
      <c r="B33" s="74" t="s">
        <v>81</v>
      </c>
      <c r="C33" s="74">
        <v>10</v>
      </c>
      <c r="D33" s="74">
        <v>100</v>
      </c>
      <c r="E33" s="81">
        <f t="shared" si="1"/>
        <v>1000</v>
      </c>
    </row>
    <row r="34" spans="1:5">
      <c r="A34" s="74" t="s">
        <v>80</v>
      </c>
      <c r="B34" s="74" t="s">
        <v>81</v>
      </c>
      <c r="C34" s="74">
        <v>7</v>
      </c>
      <c r="D34" s="74">
        <v>100</v>
      </c>
      <c r="E34" s="81">
        <f t="shared" si="1"/>
        <v>700</v>
      </c>
    </row>
    <row r="35" spans="1:5" ht="15.75">
      <c r="A35" s="180" t="s">
        <v>53</v>
      </c>
      <c r="B35" s="180"/>
      <c r="C35" s="180"/>
      <c r="D35" s="180"/>
      <c r="E35" s="83">
        <f>SUM(E26:E34)</f>
        <v>36000</v>
      </c>
    </row>
    <row r="37" spans="1:5">
      <c r="A37" s="2" t="s">
        <v>82</v>
      </c>
      <c r="B37" s="2" t="s">
        <v>83</v>
      </c>
    </row>
    <row r="38" spans="1:5">
      <c r="A38" s="2" t="s">
        <v>84</v>
      </c>
      <c r="B38" s="2" t="s">
        <v>85</v>
      </c>
    </row>
    <row r="39" spans="1:5">
      <c r="A39" s="2" t="s">
        <v>86</v>
      </c>
      <c r="B39" s="2" t="s">
        <v>87</v>
      </c>
    </row>
    <row r="40" spans="1:5">
      <c r="A40" s="2" t="s">
        <v>88</v>
      </c>
      <c r="B40" s="2" t="s">
        <v>89</v>
      </c>
    </row>
  </sheetData>
  <mergeCells count="8">
    <mergeCell ref="A20:D20"/>
    <mergeCell ref="A24:E24"/>
    <mergeCell ref="A35:D35"/>
    <mergeCell ref="A2:E2"/>
    <mergeCell ref="A3:E3"/>
    <mergeCell ref="B4:E4"/>
    <mergeCell ref="A5:E5"/>
    <mergeCell ref="A6:E6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11"/>
  <sheetViews>
    <sheetView topLeftCell="A4" zoomScaleNormal="100" workbookViewId="0">
      <selection activeCell="A28" sqref="A28"/>
    </sheetView>
  </sheetViews>
  <sheetFormatPr defaultRowHeight="15"/>
  <cols>
    <col min="1" max="1" width="80.7109375" style="2" customWidth="1"/>
    <col min="2" max="2" width="62.140625" style="2" customWidth="1"/>
    <col min="3" max="3" width="22.28515625" style="2" customWidth="1"/>
    <col min="4" max="5" width="17.5703125" style="2" customWidth="1"/>
    <col min="6" max="6" width="16.5703125" style="2" customWidth="1"/>
    <col min="7" max="256" width="12.5703125" style="2" customWidth="1"/>
    <col min="257" max="257" width="24.42578125" style="2" customWidth="1"/>
    <col min="258" max="258" width="13.85546875" style="2" customWidth="1"/>
    <col min="259" max="259" width="65.140625" style="2" customWidth="1"/>
    <col min="260" max="261" width="17.5703125" style="2" customWidth="1"/>
    <col min="262" max="262" width="16.5703125" style="2" customWidth="1"/>
    <col min="263" max="512" width="12.5703125" style="2" customWidth="1"/>
    <col min="513" max="513" width="24.42578125" style="2" customWidth="1"/>
    <col min="514" max="514" width="13.85546875" style="2" customWidth="1"/>
    <col min="515" max="515" width="65.140625" style="2" customWidth="1"/>
    <col min="516" max="517" width="17.5703125" style="2" customWidth="1"/>
    <col min="518" max="518" width="16.5703125" style="2" customWidth="1"/>
    <col min="519" max="768" width="12.5703125" style="2" customWidth="1"/>
    <col min="769" max="769" width="24.42578125" style="2" customWidth="1"/>
    <col min="770" max="770" width="13.85546875" style="2" customWidth="1"/>
    <col min="771" max="771" width="65.140625" style="2" customWidth="1"/>
    <col min="772" max="773" width="17.5703125" style="2" customWidth="1"/>
    <col min="774" max="774" width="16.5703125" style="2" customWidth="1"/>
    <col min="775" max="1025" width="12.5703125" style="2" customWidth="1"/>
  </cols>
  <sheetData>
    <row r="1" spans="1:3" s="47" customFormat="1" ht="15.75" customHeight="1">
      <c r="A1" s="77" t="s">
        <v>65</v>
      </c>
      <c r="B1" s="78"/>
      <c r="C1" s="78"/>
    </row>
    <row r="2" spans="1:3" s="47" customFormat="1" ht="15.75" customHeight="1">
      <c r="A2" s="177" t="s">
        <v>90</v>
      </c>
      <c r="B2" s="177"/>
      <c r="C2" s="78"/>
    </row>
    <row r="3" spans="1:3" s="47" customFormat="1" ht="15.75">
      <c r="A3" s="84"/>
      <c r="B3" s="84"/>
      <c r="C3" s="78"/>
    </row>
    <row r="4" spans="1:3" s="47" customFormat="1" ht="15.75">
      <c r="A4" s="48" t="s">
        <v>1</v>
      </c>
      <c r="B4" s="48" t="str">
        <f>'Custo do Curso'!B5:F5</f>
        <v>FORMAÇÃO DE PROFESSORES- INCLUSÃO DE ALUNOS COM DEFICIÊNCIA VISUAL</v>
      </c>
      <c r="C4" s="79"/>
    </row>
    <row r="5" spans="1:3" s="47" customFormat="1" ht="15.75">
      <c r="A5" s="48"/>
      <c r="B5" s="48"/>
    </row>
    <row r="6" spans="1:3" s="47" customFormat="1" ht="18">
      <c r="A6" s="181" t="s">
        <v>91</v>
      </c>
      <c r="B6" s="181"/>
    </row>
    <row r="7" spans="1:3" s="47" customFormat="1" ht="15.75">
      <c r="A7" s="167" t="s">
        <v>92</v>
      </c>
      <c r="B7" s="85" t="s">
        <v>93</v>
      </c>
    </row>
    <row r="8" spans="1:3">
      <c r="A8" s="59" t="s">
        <v>94</v>
      </c>
      <c r="B8" s="86">
        <v>2000</v>
      </c>
    </row>
    <row r="9" spans="1:3">
      <c r="A9" s="59" t="s">
        <v>95</v>
      </c>
      <c r="B9" s="86">
        <v>1500</v>
      </c>
    </row>
    <row r="10" spans="1:3">
      <c r="A10" s="59"/>
      <c r="B10" s="81">
        <v>0</v>
      </c>
    </row>
    <row r="11" spans="1:3" ht="15.75">
      <c r="A11" s="87" t="s">
        <v>53</v>
      </c>
      <c r="B11" s="82">
        <f>SUM(B8:B10)</f>
        <v>3500</v>
      </c>
    </row>
  </sheetData>
  <mergeCells count="2">
    <mergeCell ref="A2:B2"/>
    <mergeCell ref="A6:B6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45"/>
  <sheetViews>
    <sheetView topLeftCell="A4" zoomScaleNormal="100" workbookViewId="0">
      <selection activeCell="H25" sqref="H25"/>
    </sheetView>
  </sheetViews>
  <sheetFormatPr defaultRowHeight="15"/>
  <cols>
    <col min="1" max="1" width="18.42578125" style="2" customWidth="1"/>
    <col min="2" max="2" width="53.28515625" style="2" customWidth="1"/>
    <col min="3" max="3" width="65.140625" style="2" customWidth="1"/>
    <col min="4" max="5" width="17.5703125" style="2" customWidth="1"/>
    <col min="6" max="6" width="16.5703125" style="2" customWidth="1"/>
    <col min="7" max="7" width="19.7109375" style="2" bestFit="1" customWidth="1"/>
    <col min="8" max="256" width="12.5703125" style="2" customWidth="1"/>
    <col min="257" max="257" width="18.42578125" style="2" customWidth="1"/>
    <col min="258" max="258" width="13.85546875" style="2" customWidth="1"/>
    <col min="259" max="259" width="65.140625" style="2" customWidth="1"/>
    <col min="260" max="261" width="17.5703125" style="2" customWidth="1"/>
    <col min="262" max="262" width="16.5703125" style="2" customWidth="1"/>
    <col min="263" max="512" width="12.5703125" style="2" customWidth="1"/>
    <col min="513" max="513" width="18.42578125" style="2" customWidth="1"/>
    <col min="514" max="514" width="13.85546875" style="2" customWidth="1"/>
    <col min="515" max="515" width="65.140625" style="2" customWidth="1"/>
    <col min="516" max="517" width="17.5703125" style="2" customWidth="1"/>
    <col min="518" max="518" width="16.5703125" style="2" customWidth="1"/>
    <col min="519" max="768" width="12.5703125" style="2" customWidth="1"/>
    <col min="769" max="769" width="18.42578125" style="2" customWidth="1"/>
    <col min="770" max="770" width="13.85546875" style="2" customWidth="1"/>
    <col min="771" max="771" width="65.140625" style="2" customWidth="1"/>
    <col min="772" max="773" width="17.5703125" style="2" customWidth="1"/>
    <col min="774" max="774" width="16.5703125" style="2" customWidth="1"/>
    <col min="775" max="1025" width="12.5703125" style="2" customWidth="1"/>
  </cols>
  <sheetData>
    <row r="1" spans="1:6" s="47" customFormat="1" ht="15.75" customHeight="1">
      <c r="A1" s="77" t="s">
        <v>65</v>
      </c>
      <c r="C1" s="78"/>
      <c r="D1" s="78"/>
      <c r="E1" s="78"/>
      <c r="F1" s="78"/>
    </row>
    <row r="2" spans="1:6" s="47" customFormat="1" ht="15.75" customHeight="1">
      <c r="A2" s="177" t="s">
        <v>96</v>
      </c>
      <c r="B2" s="177"/>
      <c r="C2" s="177"/>
      <c r="D2" s="177"/>
      <c r="E2" s="177"/>
      <c r="F2" s="78"/>
    </row>
    <row r="3" spans="1:6" s="47" customFormat="1" ht="15.75">
      <c r="A3" s="182"/>
      <c r="B3" s="182"/>
      <c r="C3" s="182"/>
      <c r="D3" s="182"/>
      <c r="E3" s="182"/>
      <c r="F3" s="78"/>
    </row>
    <row r="4" spans="1:6" s="47" customFormat="1" ht="15.75">
      <c r="A4" s="178" t="s">
        <v>1</v>
      </c>
      <c r="B4" s="178"/>
      <c r="C4" s="183" t="str">
        <f>'Custo do Curso'!B5</f>
        <v>FORMAÇÃO DE PROFESSORES- INCLUSÃO DE ALUNOS COM DEFICIÊNCIA VISUAL</v>
      </c>
      <c r="D4" s="183"/>
      <c r="E4" s="183"/>
      <c r="F4" s="47">
        <f>'Custo do Curso'!B5:F5</f>
        <v>0</v>
      </c>
    </row>
    <row r="5" spans="1:6" s="47" customFormat="1" ht="18">
      <c r="A5" s="181" t="s">
        <v>97</v>
      </c>
      <c r="B5" s="181"/>
      <c r="C5" s="181"/>
      <c r="D5" s="181"/>
      <c r="E5" s="181"/>
    </row>
    <row r="6" spans="1:6" s="47" customFormat="1" ht="31.5">
      <c r="A6" s="52" t="s">
        <v>98</v>
      </c>
      <c r="B6" s="52" t="s">
        <v>71</v>
      </c>
      <c r="C6" s="52" t="s">
        <v>99</v>
      </c>
      <c r="D6" s="53" t="s">
        <v>100</v>
      </c>
      <c r="E6" s="53" t="s">
        <v>101</v>
      </c>
    </row>
    <row r="7" spans="1:6">
      <c r="A7" s="59"/>
      <c r="B7" s="59"/>
      <c r="C7" s="80"/>
      <c r="D7" s="88"/>
      <c r="E7" s="81">
        <f t="shared" ref="E7:E17" si="0">B7*D7</f>
        <v>0</v>
      </c>
    </row>
    <row r="8" spans="1:6">
      <c r="A8" s="59"/>
      <c r="B8" s="59"/>
      <c r="C8" s="80"/>
      <c r="D8" s="88"/>
      <c r="E8" s="81">
        <f t="shared" si="0"/>
        <v>0</v>
      </c>
    </row>
    <row r="9" spans="1:6">
      <c r="A9" s="59"/>
      <c r="B9" s="59"/>
      <c r="C9" s="80"/>
      <c r="D9" s="88"/>
      <c r="E9" s="81">
        <f t="shared" si="0"/>
        <v>0</v>
      </c>
    </row>
    <row r="10" spans="1:6">
      <c r="A10" s="59"/>
      <c r="B10" s="59"/>
      <c r="C10" s="80"/>
      <c r="D10" s="88"/>
      <c r="E10" s="81">
        <f t="shared" si="0"/>
        <v>0</v>
      </c>
    </row>
    <row r="11" spans="1:6">
      <c r="A11" s="59"/>
      <c r="B11" s="59"/>
      <c r="C11" s="80"/>
      <c r="D11" s="88"/>
      <c r="E11" s="81">
        <f t="shared" si="0"/>
        <v>0</v>
      </c>
    </row>
    <row r="12" spans="1:6">
      <c r="A12" s="59"/>
      <c r="B12" s="59"/>
      <c r="C12" s="80"/>
      <c r="D12" s="88"/>
      <c r="E12" s="81">
        <f t="shared" si="0"/>
        <v>0</v>
      </c>
    </row>
    <row r="13" spans="1:6">
      <c r="A13" s="59"/>
      <c r="B13" s="59"/>
      <c r="C13" s="80"/>
      <c r="D13" s="88"/>
      <c r="E13" s="81">
        <f t="shared" si="0"/>
        <v>0</v>
      </c>
    </row>
    <row r="14" spans="1:6">
      <c r="A14" s="59"/>
      <c r="B14" s="59"/>
      <c r="C14" s="80"/>
      <c r="D14" s="88"/>
      <c r="E14" s="81">
        <f t="shared" si="0"/>
        <v>0</v>
      </c>
    </row>
    <row r="15" spans="1:6">
      <c r="A15" s="59"/>
      <c r="B15" s="59"/>
      <c r="C15" s="80"/>
      <c r="D15" s="88"/>
      <c r="E15" s="81">
        <f t="shared" si="0"/>
        <v>0</v>
      </c>
    </row>
    <row r="16" spans="1:6">
      <c r="A16" s="59"/>
      <c r="B16" s="59"/>
      <c r="C16" s="80"/>
      <c r="D16" s="88"/>
      <c r="E16" s="81">
        <f t="shared" si="0"/>
        <v>0</v>
      </c>
    </row>
    <row r="17" spans="1:7">
      <c r="A17" s="59"/>
      <c r="B17" s="59"/>
      <c r="C17" s="80"/>
      <c r="D17" s="88"/>
      <c r="E17" s="81">
        <f t="shared" si="0"/>
        <v>0</v>
      </c>
    </row>
    <row r="18" spans="1:7" ht="15.75">
      <c r="A18" s="180" t="s">
        <v>53</v>
      </c>
      <c r="B18" s="180"/>
      <c r="C18" s="180"/>
      <c r="D18" s="180"/>
      <c r="E18" s="82">
        <f>SUM(E7:E17)</f>
        <v>0</v>
      </c>
    </row>
    <row r="19" spans="1:7" ht="15.75">
      <c r="A19" s="49"/>
      <c r="B19" s="55"/>
      <c r="C19" s="55"/>
      <c r="D19" s="55"/>
      <c r="E19" s="89"/>
    </row>
    <row r="20" spans="1:7" ht="18">
      <c r="A20" s="181" t="s">
        <v>102</v>
      </c>
      <c r="B20" s="181"/>
      <c r="C20" s="181"/>
      <c r="D20" s="181"/>
      <c r="E20" s="181"/>
      <c r="F20" s="90" t="s">
        <v>103</v>
      </c>
      <c r="G20" s="161" t="s">
        <v>104</v>
      </c>
    </row>
    <row r="21" spans="1:7" ht="31.5">
      <c r="A21" s="91" t="s">
        <v>98</v>
      </c>
      <c r="B21" s="91" t="s">
        <v>71</v>
      </c>
      <c r="C21" s="91" t="s">
        <v>99</v>
      </c>
      <c r="D21" s="92" t="s">
        <v>100</v>
      </c>
      <c r="E21" s="92" t="s">
        <v>101</v>
      </c>
      <c r="F21" s="93">
        <f>'Custo do Curso'!C43</f>
        <v>4204.3819285714271</v>
      </c>
      <c r="G21" s="162">
        <f>'Custo do Curso'!H48</f>
        <v>0</v>
      </c>
    </row>
    <row r="22" spans="1:7">
      <c r="A22" s="59">
        <v>1</v>
      </c>
      <c r="B22" s="59">
        <v>2</v>
      </c>
      <c r="C22" s="80" t="s">
        <v>105</v>
      </c>
      <c r="D22" s="88">
        <v>2000</v>
      </c>
      <c r="E22" s="81">
        <v>4000</v>
      </c>
    </row>
    <row r="23" spans="1:7">
      <c r="A23" s="59">
        <v>2</v>
      </c>
      <c r="B23" s="59">
        <v>1</v>
      </c>
      <c r="C23" s="80" t="s">
        <v>106</v>
      </c>
      <c r="D23" s="88">
        <v>2000</v>
      </c>
      <c r="E23" s="81">
        <f t="shared" ref="E23:E34" si="1">B23*D23</f>
        <v>2000</v>
      </c>
    </row>
    <row r="24" spans="1:7">
      <c r="A24" s="59">
        <v>3</v>
      </c>
      <c r="B24" s="59">
        <v>1</v>
      </c>
      <c r="C24" s="80" t="s">
        <v>107</v>
      </c>
      <c r="D24" s="88">
        <v>3800</v>
      </c>
      <c r="E24" s="81">
        <f t="shared" si="1"/>
        <v>3800</v>
      </c>
    </row>
    <row r="25" spans="1:7">
      <c r="A25" s="59">
        <v>4</v>
      </c>
      <c r="B25" s="59">
        <v>1</v>
      </c>
      <c r="C25" s="80" t="s">
        <v>108</v>
      </c>
      <c r="D25" s="88">
        <v>8000</v>
      </c>
      <c r="E25" s="81">
        <f t="shared" si="1"/>
        <v>8000</v>
      </c>
    </row>
    <row r="26" spans="1:7">
      <c r="A26" s="59">
        <v>5</v>
      </c>
      <c r="B26" s="59">
        <v>1</v>
      </c>
      <c r="C26" s="80" t="s">
        <v>109</v>
      </c>
      <c r="D26" s="88">
        <v>4000</v>
      </c>
      <c r="E26" s="81">
        <f t="shared" si="1"/>
        <v>4000</v>
      </c>
    </row>
    <row r="27" spans="1:7">
      <c r="A27" s="59">
        <v>6</v>
      </c>
      <c r="B27" s="59">
        <v>2</v>
      </c>
      <c r="C27" s="80" t="s">
        <v>110</v>
      </c>
      <c r="D27" s="88">
        <v>2000</v>
      </c>
      <c r="E27" s="81">
        <f t="shared" si="1"/>
        <v>4000</v>
      </c>
    </row>
    <row r="28" spans="1:7">
      <c r="A28" s="59">
        <v>7</v>
      </c>
      <c r="B28" s="59">
        <v>1</v>
      </c>
      <c r="C28" s="144" t="s">
        <v>111</v>
      </c>
      <c r="D28" s="88">
        <v>2500</v>
      </c>
      <c r="E28" s="81">
        <f t="shared" si="1"/>
        <v>2500</v>
      </c>
    </row>
    <row r="29" spans="1:7">
      <c r="A29" s="59">
        <v>8</v>
      </c>
      <c r="B29" s="59">
        <v>1</v>
      </c>
      <c r="C29" t="s">
        <v>112</v>
      </c>
      <c r="D29" s="88">
        <v>18000</v>
      </c>
      <c r="E29" s="81">
        <f t="shared" si="1"/>
        <v>18000</v>
      </c>
    </row>
    <row r="30" spans="1:7">
      <c r="A30" s="59">
        <v>9</v>
      </c>
      <c r="B30" s="59">
        <v>1</v>
      </c>
      <c r="C30" t="s">
        <v>113</v>
      </c>
      <c r="D30" s="88">
        <v>9000</v>
      </c>
      <c r="E30" s="81">
        <f t="shared" si="1"/>
        <v>9000</v>
      </c>
    </row>
    <row r="31" spans="1:7">
      <c r="A31" s="59">
        <v>10</v>
      </c>
      <c r="B31" s="59">
        <v>1</v>
      </c>
      <c r="C31" t="s">
        <v>114</v>
      </c>
      <c r="D31" s="88">
        <v>7000</v>
      </c>
      <c r="E31" s="81">
        <f t="shared" si="1"/>
        <v>7000</v>
      </c>
    </row>
    <row r="32" spans="1:7">
      <c r="A32" s="145">
        <v>11</v>
      </c>
      <c r="B32" s="145">
        <v>1</v>
      </c>
      <c r="C32" s="147" t="s">
        <v>115</v>
      </c>
      <c r="D32" s="146">
        <v>1500</v>
      </c>
      <c r="E32" s="81">
        <f t="shared" si="1"/>
        <v>1500</v>
      </c>
    </row>
    <row r="33" spans="1:5">
      <c r="A33" s="145">
        <v>12</v>
      </c>
      <c r="B33" s="145">
        <v>1</v>
      </c>
      <c r="C33" s="147" t="s">
        <v>116</v>
      </c>
      <c r="D33" s="146">
        <v>1822.03</v>
      </c>
      <c r="E33" s="81">
        <f t="shared" si="1"/>
        <v>1822.03</v>
      </c>
    </row>
    <row r="34" spans="1:5" ht="28.5">
      <c r="A34" s="145">
        <v>13</v>
      </c>
      <c r="B34" s="145">
        <v>1</v>
      </c>
      <c r="C34" s="147" t="s">
        <v>117</v>
      </c>
      <c r="D34" s="146">
        <v>4650</v>
      </c>
      <c r="E34" s="81">
        <f t="shared" si="1"/>
        <v>4650</v>
      </c>
    </row>
    <row r="35" spans="1:5" ht="15.75">
      <c r="A35" s="184" t="s">
        <v>118</v>
      </c>
      <c r="B35" s="184"/>
      <c r="C35" s="184"/>
      <c r="D35" s="184"/>
      <c r="E35" s="94">
        <f>SUM(E22:E34)</f>
        <v>70272.03</v>
      </c>
    </row>
    <row r="36" spans="1:5" ht="15.75">
      <c r="A36" s="49"/>
      <c r="B36" s="55"/>
      <c r="C36" s="55"/>
      <c r="D36" s="55"/>
      <c r="E36" s="89"/>
    </row>
    <row r="38" spans="1:5" ht="15.75">
      <c r="A38" s="185" t="s">
        <v>119</v>
      </c>
      <c r="B38" s="185"/>
      <c r="C38" s="185"/>
    </row>
    <row r="39" spans="1:5" ht="15.75">
      <c r="A39" s="183" t="s">
        <v>120</v>
      </c>
      <c r="B39" s="183"/>
      <c r="C39" s="183"/>
    </row>
    <row r="40" spans="1:5" ht="15.75">
      <c r="A40" s="47" t="s">
        <v>98</v>
      </c>
      <c r="B40" s="2" t="s">
        <v>121</v>
      </c>
    </row>
    <row r="41" spans="1:5" ht="15.75">
      <c r="A41" s="47" t="s">
        <v>71</v>
      </c>
      <c r="B41" s="2" t="s">
        <v>122</v>
      </c>
    </row>
    <row r="42" spans="1:5" ht="15.75">
      <c r="A42" s="47" t="s">
        <v>123</v>
      </c>
      <c r="B42" s="2" t="s">
        <v>124</v>
      </c>
    </row>
    <row r="43" spans="1:5" ht="15.75">
      <c r="A43" s="47" t="s">
        <v>125</v>
      </c>
      <c r="B43" s="2" t="s">
        <v>126</v>
      </c>
    </row>
    <row r="45" spans="1:5" ht="15.75">
      <c r="A45" s="47" t="s">
        <v>127</v>
      </c>
      <c r="B45" s="2" t="s">
        <v>128</v>
      </c>
    </row>
  </sheetData>
  <mergeCells count="10">
    <mergeCell ref="A2:E2"/>
    <mergeCell ref="A3:E3"/>
    <mergeCell ref="A4:B4"/>
    <mergeCell ref="C4:E4"/>
    <mergeCell ref="A5:E5"/>
    <mergeCell ref="A18:D18"/>
    <mergeCell ref="A20:E20"/>
    <mergeCell ref="A35:D35"/>
    <mergeCell ref="A38:C38"/>
    <mergeCell ref="A39:C39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15"/>
  <sheetViews>
    <sheetView zoomScaleNormal="100" workbookViewId="0">
      <selection activeCell="D8" sqref="D8"/>
    </sheetView>
  </sheetViews>
  <sheetFormatPr defaultRowHeight="15"/>
  <cols>
    <col min="1" max="1" width="39.140625" style="2" customWidth="1"/>
    <col min="2" max="2" width="98.140625" style="2" customWidth="1"/>
    <col min="3" max="3" width="12.5703125" style="2" customWidth="1"/>
    <col min="4" max="4" width="33.140625" style="2" customWidth="1"/>
    <col min="5" max="5" width="19.7109375" style="2" customWidth="1"/>
    <col min="6" max="6" width="16.5703125" style="2" customWidth="1"/>
    <col min="7" max="256" width="12.5703125" style="2" customWidth="1"/>
    <col min="257" max="257" width="18.42578125" style="2" customWidth="1"/>
    <col min="258" max="258" width="13.85546875" style="2" customWidth="1"/>
    <col min="259" max="259" width="65.140625" style="2" customWidth="1"/>
    <col min="260" max="261" width="17.5703125" style="2" customWidth="1"/>
    <col min="262" max="262" width="16.5703125" style="2" customWidth="1"/>
    <col min="263" max="512" width="12.5703125" style="2" customWidth="1"/>
    <col min="513" max="513" width="18.42578125" style="2" customWidth="1"/>
    <col min="514" max="514" width="13.85546875" style="2" customWidth="1"/>
    <col min="515" max="515" width="65.140625" style="2" customWidth="1"/>
    <col min="516" max="517" width="17.5703125" style="2" customWidth="1"/>
    <col min="518" max="518" width="16.5703125" style="2" customWidth="1"/>
    <col min="519" max="768" width="12.5703125" style="2" customWidth="1"/>
    <col min="769" max="769" width="18.42578125" style="2" customWidth="1"/>
    <col min="770" max="770" width="13.85546875" style="2" customWidth="1"/>
    <col min="771" max="771" width="65.140625" style="2" customWidth="1"/>
    <col min="772" max="773" width="17.5703125" style="2" customWidth="1"/>
    <col min="774" max="774" width="16.5703125" style="2" customWidth="1"/>
    <col min="775" max="1025" width="12.5703125" style="2" customWidth="1"/>
  </cols>
  <sheetData>
    <row r="1" spans="1:6" s="47" customFormat="1" ht="15.75">
      <c r="F1" s="78"/>
    </row>
    <row r="2" spans="1:6" s="47" customFormat="1" ht="15.75" customHeight="1">
      <c r="A2" s="177" t="s">
        <v>129</v>
      </c>
      <c r="B2" s="177"/>
      <c r="C2" s="177"/>
      <c r="D2" s="177"/>
      <c r="E2" s="177"/>
      <c r="F2" s="78"/>
    </row>
    <row r="3" spans="1:6" s="47" customFormat="1" ht="15.75">
      <c r="A3" s="84"/>
      <c r="B3" s="95"/>
      <c r="C3" s="95"/>
      <c r="D3" s="95"/>
      <c r="E3" s="95"/>
      <c r="F3" s="78"/>
    </row>
    <row r="4" spans="1:6" s="47" customFormat="1" ht="15.75">
      <c r="A4" s="48" t="s">
        <v>1</v>
      </c>
      <c r="B4" s="183" t="str">
        <f>'Custo do Curso'!B5:F5</f>
        <v>FORMAÇÃO DE PROFESSORES- INCLUSÃO DE ALUNOS COM DEFICIÊNCIA VISUAL</v>
      </c>
      <c r="C4" s="183"/>
      <c r="D4" s="183"/>
      <c r="E4" s="183"/>
      <c r="F4" s="79"/>
    </row>
    <row r="5" spans="1:6" s="47" customFormat="1" ht="18">
      <c r="A5" s="181" t="s">
        <v>130</v>
      </c>
      <c r="B5" s="181"/>
      <c r="C5" s="181"/>
      <c r="D5" s="181"/>
      <c r="E5" s="181"/>
    </row>
    <row r="6" spans="1:6" s="47" customFormat="1" ht="31.5">
      <c r="A6" s="53" t="s">
        <v>131</v>
      </c>
      <c r="B6" s="53" t="s">
        <v>132</v>
      </c>
      <c r="C6" s="96" t="s">
        <v>133</v>
      </c>
      <c r="D6" s="53" t="s">
        <v>134</v>
      </c>
      <c r="E6" s="53" t="s">
        <v>101</v>
      </c>
    </row>
    <row r="7" spans="1:6" ht="15.75">
      <c r="A7" s="166" t="s">
        <v>7</v>
      </c>
      <c r="B7" s="59" t="s">
        <v>135</v>
      </c>
      <c r="C7" s="80">
        <v>20</v>
      </c>
      <c r="D7" s="88">
        <v>100</v>
      </c>
      <c r="E7" s="81">
        <f>C7*D7</f>
        <v>2000</v>
      </c>
    </row>
    <row r="8" spans="1:6" ht="15.75">
      <c r="A8" s="166" t="s">
        <v>136</v>
      </c>
      <c r="B8" s="59" t="s">
        <v>135</v>
      </c>
      <c r="C8" s="80">
        <v>2</v>
      </c>
      <c r="D8" s="88">
        <v>200</v>
      </c>
      <c r="E8" s="81">
        <f>C8*D8</f>
        <v>400</v>
      </c>
    </row>
    <row r="9" spans="1:6" s="20" customFormat="1" ht="15.75">
      <c r="A9" s="187" t="s">
        <v>53</v>
      </c>
      <c r="B9" s="187"/>
      <c r="C9" s="187"/>
      <c r="D9" s="187"/>
      <c r="E9" s="82">
        <f>SUM(E7:E8)</f>
        <v>2400</v>
      </c>
    </row>
    <row r="10" spans="1:6" s="2" customFormat="1" ht="14.25">
      <c r="A10" s="188"/>
      <c r="B10" s="188"/>
      <c r="C10" s="188"/>
      <c r="D10" s="188"/>
      <c r="E10" s="65"/>
    </row>
    <row r="11" spans="1:6" ht="18">
      <c r="A11" s="186" t="s">
        <v>137</v>
      </c>
      <c r="B11" s="186"/>
      <c r="C11" s="186"/>
      <c r="D11" s="186"/>
      <c r="E11" s="186"/>
    </row>
    <row r="12" spans="1:6" s="55" customFormat="1" ht="31.5">
      <c r="A12" s="53" t="s">
        <v>131</v>
      </c>
      <c r="B12" s="53" t="s">
        <v>132</v>
      </c>
      <c r="C12" s="53" t="s">
        <v>133</v>
      </c>
      <c r="D12" s="53" t="s">
        <v>134</v>
      </c>
      <c r="E12" s="53" t="s">
        <v>101</v>
      </c>
    </row>
    <row r="13" spans="1:6" ht="15.75">
      <c r="A13" s="166" t="s">
        <v>7</v>
      </c>
      <c r="B13" s="59" t="s">
        <v>135</v>
      </c>
      <c r="C13" s="80"/>
      <c r="D13" s="88"/>
      <c r="E13" s="81">
        <f>C13*D13</f>
        <v>0</v>
      </c>
    </row>
    <row r="14" spans="1:6" ht="15.75">
      <c r="A14" s="166" t="s">
        <v>136</v>
      </c>
      <c r="B14" s="59" t="s">
        <v>135</v>
      </c>
      <c r="C14" s="80"/>
      <c r="D14" s="88"/>
      <c r="E14" s="81">
        <f>C14*D14</f>
        <v>0</v>
      </c>
    </row>
    <row r="15" spans="1:6" ht="15.75">
      <c r="A15" s="180" t="s">
        <v>53</v>
      </c>
      <c r="B15" s="180"/>
      <c r="C15" s="180"/>
      <c r="D15" s="180"/>
      <c r="E15" s="82">
        <f>SUM(E13:E14)</f>
        <v>0</v>
      </c>
    </row>
  </sheetData>
  <mergeCells count="7">
    <mergeCell ref="A11:E11"/>
    <mergeCell ref="A15:D15"/>
    <mergeCell ref="A2:E2"/>
    <mergeCell ref="B4:E4"/>
    <mergeCell ref="A5:E5"/>
    <mergeCell ref="A9:D9"/>
    <mergeCell ref="A10:D10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23"/>
  <sheetViews>
    <sheetView zoomScale="80" zoomScaleNormal="80" workbookViewId="0">
      <selection activeCell="B20" sqref="B20"/>
    </sheetView>
  </sheetViews>
  <sheetFormatPr defaultRowHeight="15"/>
  <cols>
    <col min="1" max="1" width="17" style="2" customWidth="1"/>
    <col min="2" max="2" width="71.85546875" style="55" customWidth="1"/>
    <col min="3" max="3" width="30" style="2" customWidth="1"/>
    <col min="4" max="4" width="16.5703125" style="2" customWidth="1"/>
    <col min="5" max="254" width="12.5703125" style="2" customWidth="1"/>
    <col min="255" max="255" width="17" style="2" customWidth="1"/>
    <col min="256" max="256" width="13.85546875" style="2" customWidth="1"/>
    <col min="257" max="257" width="65.140625" style="2" customWidth="1"/>
    <col min="258" max="259" width="17.5703125" style="2" customWidth="1"/>
    <col min="260" max="260" width="16.5703125" style="2" customWidth="1"/>
    <col min="261" max="510" width="12.5703125" style="2" customWidth="1"/>
    <col min="511" max="511" width="17" style="2" customWidth="1"/>
    <col min="512" max="512" width="13.85546875" style="2" customWidth="1"/>
    <col min="513" max="513" width="65.140625" style="2" customWidth="1"/>
    <col min="514" max="515" width="17.5703125" style="2" customWidth="1"/>
    <col min="516" max="516" width="16.5703125" style="2" customWidth="1"/>
    <col min="517" max="766" width="12.5703125" style="2" customWidth="1"/>
    <col min="767" max="767" width="17" style="2" customWidth="1"/>
    <col min="768" max="768" width="13.85546875" style="2" customWidth="1"/>
    <col min="769" max="769" width="65.140625" style="2" customWidth="1"/>
    <col min="770" max="771" width="17.5703125" style="2" customWidth="1"/>
    <col min="772" max="772" width="16.5703125" style="2" customWidth="1"/>
    <col min="773" max="1022" width="12.5703125" style="2" customWidth="1"/>
    <col min="1023" max="1023" width="17" style="2" customWidth="1"/>
    <col min="1024" max="1025" width="13.85546875" style="2" customWidth="1"/>
  </cols>
  <sheetData>
    <row r="1" spans="1:4" s="47" customFormat="1" ht="15.75">
      <c r="A1" s="77" t="s">
        <v>65</v>
      </c>
      <c r="B1" s="49"/>
      <c r="C1" s="78"/>
      <c r="D1" s="78"/>
    </row>
    <row r="2" spans="1:4" s="47" customFormat="1" ht="15.75" customHeight="1">
      <c r="A2" s="177" t="s">
        <v>138</v>
      </c>
      <c r="B2" s="177"/>
      <c r="C2" s="177"/>
      <c r="D2" s="78"/>
    </row>
    <row r="3" spans="1:4" s="47" customFormat="1" ht="15.75">
      <c r="A3" s="182"/>
      <c r="B3" s="182"/>
      <c r="C3" s="182"/>
      <c r="D3" s="78"/>
    </row>
    <row r="4" spans="1:4" s="47" customFormat="1" ht="15.75">
      <c r="A4" s="183" t="s">
        <v>1</v>
      </c>
      <c r="B4" s="183"/>
      <c r="C4" s="48" t="str">
        <f>'Custo do Curso'!B5</f>
        <v>FORMAÇÃO DE PROFESSORES- INCLUSÃO DE ALUNOS COM DEFICIÊNCIA VISUAL</v>
      </c>
      <c r="D4" s="79"/>
    </row>
    <row r="5" spans="1:4" s="47" customFormat="1" ht="18">
      <c r="A5" s="181" t="s">
        <v>139</v>
      </c>
      <c r="B5" s="181"/>
      <c r="C5" s="181"/>
    </row>
    <row r="6" spans="1:4" s="47" customFormat="1" ht="15.75">
      <c r="A6" s="168" t="s">
        <v>140</v>
      </c>
      <c r="B6" s="97" t="s">
        <v>141</v>
      </c>
      <c r="C6" s="169" t="s">
        <v>11</v>
      </c>
    </row>
    <row r="7" spans="1:4">
      <c r="A7" s="59"/>
      <c r="B7" s="98"/>
      <c r="C7" s="81">
        <v>0</v>
      </c>
    </row>
    <row r="8" spans="1:4">
      <c r="A8" s="59"/>
      <c r="B8" s="98"/>
      <c r="C8" s="81">
        <v>0</v>
      </c>
    </row>
    <row r="9" spans="1:4">
      <c r="A9" s="59"/>
      <c r="B9" s="98"/>
      <c r="C9" s="81">
        <v>0</v>
      </c>
    </row>
    <row r="10" spans="1:4">
      <c r="A10" s="59"/>
      <c r="B10" s="98"/>
      <c r="C10" s="81">
        <v>0</v>
      </c>
    </row>
    <row r="11" spans="1:4">
      <c r="A11" s="59"/>
      <c r="B11" s="98"/>
      <c r="C11" s="81">
        <v>0</v>
      </c>
    </row>
    <row r="12" spans="1:4">
      <c r="A12" s="59"/>
      <c r="B12" s="98"/>
      <c r="C12" s="81">
        <v>0</v>
      </c>
    </row>
    <row r="13" spans="1:4">
      <c r="A13" s="59"/>
      <c r="B13" s="98"/>
      <c r="C13" s="81">
        <v>0</v>
      </c>
    </row>
    <row r="14" spans="1:4">
      <c r="A14" s="59"/>
      <c r="B14" s="98"/>
      <c r="C14" s="81">
        <v>0</v>
      </c>
    </row>
    <row r="15" spans="1:4">
      <c r="A15" s="59"/>
      <c r="B15" s="98"/>
      <c r="C15" s="81">
        <v>0</v>
      </c>
    </row>
    <row r="16" spans="1:4">
      <c r="A16" s="59"/>
      <c r="B16" s="98"/>
      <c r="C16" s="81">
        <v>0</v>
      </c>
    </row>
    <row r="17" spans="1:3">
      <c r="A17" s="59"/>
      <c r="B17" s="98"/>
      <c r="C17" s="81">
        <v>0</v>
      </c>
    </row>
    <row r="18" spans="1:3">
      <c r="A18" s="59"/>
      <c r="B18" s="98"/>
      <c r="C18" s="81">
        <v>0</v>
      </c>
    </row>
    <row r="19" spans="1:3">
      <c r="A19" s="59"/>
      <c r="B19" s="98"/>
      <c r="C19" s="81">
        <v>0</v>
      </c>
    </row>
    <row r="20" spans="1:3">
      <c r="A20" s="59"/>
      <c r="B20" s="98"/>
      <c r="C20" s="81">
        <v>0</v>
      </c>
    </row>
    <row r="21" spans="1:3" ht="15.75">
      <c r="A21" s="190" t="s">
        <v>53</v>
      </c>
      <c r="B21" s="190"/>
      <c r="C21" s="99">
        <f>SUM(C7:C20)</f>
        <v>0</v>
      </c>
    </row>
    <row r="22" spans="1:3" s="2" customFormat="1" ht="14.25">
      <c r="B22" s="55"/>
    </row>
    <row r="23" spans="1:3" s="47" customFormat="1" ht="42.75" customHeight="1">
      <c r="A23" s="189" t="s">
        <v>142</v>
      </c>
      <c r="B23" s="189"/>
      <c r="C23" s="189"/>
    </row>
  </sheetData>
  <mergeCells count="6">
    <mergeCell ref="A23:C23"/>
    <mergeCell ref="A2:C2"/>
    <mergeCell ref="A3:C3"/>
    <mergeCell ref="A4:B4"/>
    <mergeCell ref="A5:C5"/>
    <mergeCell ref="A21:B21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'Consumo - especificação'!$C$3:$C$27</xm:f>
          </x14:formula1>
          <x14:formula2>
            <xm:f>0</xm:f>
          </x14:formula2>
          <xm:sqref>B7:B20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9"/>
  <sheetViews>
    <sheetView zoomScale="90" zoomScaleNormal="90" workbookViewId="0">
      <selection activeCell="F22" sqref="F22"/>
    </sheetView>
  </sheetViews>
  <sheetFormatPr defaultRowHeight="15"/>
  <cols>
    <col min="1" max="1" width="9.140625" style="2" customWidth="1"/>
    <col min="2" max="2" width="11.7109375" style="2" customWidth="1"/>
    <col min="3" max="3" width="30.85546875" style="2" customWidth="1"/>
    <col min="4" max="5" width="19.140625" style="2" customWidth="1"/>
    <col min="6" max="6" width="17.85546875" style="2" customWidth="1"/>
    <col min="7" max="7" width="23" style="2" customWidth="1"/>
    <col min="8" max="8" width="26.5703125" style="2" customWidth="1"/>
    <col min="9" max="9" width="17.140625" style="2" customWidth="1"/>
    <col min="10" max="10" width="16" style="2" customWidth="1"/>
    <col min="11" max="11" width="13.5703125" style="2" customWidth="1"/>
    <col min="12" max="12" width="16.85546875" style="2" customWidth="1"/>
    <col min="13" max="1025" width="9.140625" style="2" customWidth="1"/>
  </cols>
  <sheetData>
    <row r="1" spans="2:11" s="47" customFormat="1" ht="15.75" customHeight="1">
      <c r="B1" s="77" t="s">
        <v>65</v>
      </c>
      <c r="D1" s="78"/>
      <c r="E1" s="78"/>
      <c r="F1" s="78"/>
      <c r="G1" s="78"/>
    </row>
    <row r="2" spans="2:11" s="47" customFormat="1" ht="15.75" customHeight="1">
      <c r="B2" s="177" t="s">
        <v>143</v>
      </c>
      <c r="C2" s="177"/>
      <c r="D2" s="177"/>
      <c r="E2" s="177"/>
      <c r="F2" s="177"/>
      <c r="G2" s="177"/>
      <c r="H2" s="177"/>
      <c r="I2" s="177"/>
      <c r="J2" s="177"/>
      <c r="K2" s="177"/>
    </row>
    <row r="3" spans="2:11" s="47" customFormat="1" ht="15.75"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2:11" s="47" customFormat="1" ht="15.75">
      <c r="B4" s="183" t="s">
        <v>1</v>
      </c>
      <c r="C4" s="183"/>
      <c r="D4" s="178" t="str">
        <f>'Custo do Curso'!B5</f>
        <v>FORMAÇÃO DE PROFESSORES- INCLUSÃO DE ALUNOS COM DEFICIÊNCIA VISUAL</v>
      </c>
      <c r="E4" s="178"/>
      <c r="F4" s="178"/>
      <c r="G4" s="178"/>
      <c r="H4" s="178"/>
      <c r="I4" s="178"/>
      <c r="J4" s="178"/>
      <c r="K4" s="178"/>
    </row>
    <row r="5" spans="2:11" ht="18">
      <c r="B5" s="181" t="s">
        <v>144</v>
      </c>
      <c r="C5" s="181"/>
      <c r="D5" s="181"/>
      <c r="E5" s="181"/>
      <c r="F5" s="181"/>
      <c r="G5" s="181"/>
      <c r="H5" s="181"/>
      <c r="I5" s="181"/>
      <c r="J5" s="181"/>
      <c r="K5" s="181"/>
    </row>
    <row r="6" spans="2:11" ht="15" customHeight="1">
      <c r="B6" s="192" t="s">
        <v>145</v>
      </c>
      <c r="C6" s="193" t="s">
        <v>146</v>
      </c>
      <c r="D6" s="191" t="s">
        <v>147</v>
      </c>
      <c r="E6" s="191"/>
      <c r="F6" s="191"/>
      <c r="G6" s="191"/>
      <c r="H6" s="191" t="s">
        <v>148</v>
      </c>
      <c r="I6" s="191"/>
      <c r="J6" s="191"/>
      <c r="K6" s="192" t="s">
        <v>149</v>
      </c>
    </row>
    <row r="7" spans="2:11" ht="55.5" customHeight="1">
      <c r="B7" s="192"/>
      <c r="C7" s="193"/>
      <c r="D7" s="170" t="s">
        <v>150</v>
      </c>
      <c r="E7" s="170" t="s">
        <v>151</v>
      </c>
      <c r="F7" s="170" t="s">
        <v>152</v>
      </c>
      <c r="G7" s="170" t="s">
        <v>153</v>
      </c>
      <c r="H7" s="170" t="s">
        <v>154</v>
      </c>
      <c r="I7" s="170" t="s">
        <v>155</v>
      </c>
      <c r="J7" s="170" t="s">
        <v>156</v>
      </c>
      <c r="K7" s="192"/>
    </row>
    <row r="8" spans="2:11">
      <c r="B8" s="74" t="s">
        <v>157</v>
      </c>
      <c r="C8" s="74">
        <v>1</v>
      </c>
      <c r="D8" s="74">
        <v>20</v>
      </c>
      <c r="E8" s="74">
        <v>6</v>
      </c>
      <c r="F8" s="74">
        <v>340</v>
      </c>
      <c r="G8" s="100">
        <f t="shared" ref="G8" si="0">E8*F8</f>
        <v>2040</v>
      </c>
      <c r="H8" s="74">
        <v>6</v>
      </c>
      <c r="I8" s="74">
        <v>180</v>
      </c>
      <c r="J8" s="100">
        <f>H8*I8</f>
        <v>1080</v>
      </c>
      <c r="K8" s="81">
        <f t="shared" ref="K8" si="1">G8+J8</f>
        <v>3120</v>
      </c>
    </row>
    <row r="9" spans="2:11">
      <c r="B9" s="191" t="s">
        <v>53</v>
      </c>
      <c r="C9" s="191"/>
      <c r="D9" s="191"/>
      <c r="E9" s="191"/>
      <c r="F9" s="191"/>
      <c r="G9" s="83">
        <f>SUM(G8:G8)</f>
        <v>2040</v>
      </c>
      <c r="H9" s="83">
        <f>SUM(H8:H8)</f>
        <v>6</v>
      </c>
      <c r="I9" s="83">
        <f>SUM(I8:I8)</f>
        <v>180</v>
      </c>
      <c r="J9" s="83">
        <f>SUM(J8:J8)</f>
        <v>1080</v>
      </c>
      <c r="K9" s="83">
        <f>SUM(K8:K8)</f>
        <v>3120</v>
      </c>
    </row>
  </sheetData>
  <mergeCells count="11">
    <mergeCell ref="K6:K7"/>
    <mergeCell ref="B2:K2"/>
    <mergeCell ref="B3:K3"/>
    <mergeCell ref="B4:C4"/>
    <mergeCell ref="D4:K4"/>
    <mergeCell ref="B5:K5"/>
    <mergeCell ref="B9:F9"/>
    <mergeCell ref="B6:B7"/>
    <mergeCell ref="C6:C7"/>
    <mergeCell ref="D6:G6"/>
    <mergeCell ref="H6:J6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MK76"/>
  <sheetViews>
    <sheetView zoomScaleNormal="100" workbookViewId="0">
      <selection activeCell="B22" sqref="B22"/>
    </sheetView>
  </sheetViews>
  <sheetFormatPr defaultRowHeight="15"/>
  <cols>
    <col min="1" max="1" width="3" style="2" customWidth="1"/>
    <col min="2" max="2" width="75" style="2" customWidth="1"/>
    <col min="3" max="3" width="27.7109375" style="101" customWidth="1"/>
    <col min="4" max="4" width="66.7109375" style="2" customWidth="1"/>
    <col min="5" max="5" width="16.85546875" style="2" customWidth="1"/>
    <col min="6" max="6" width="54.28515625" style="2" customWidth="1"/>
    <col min="7" max="1025" width="9.140625" style="2" customWidth="1"/>
  </cols>
  <sheetData>
    <row r="2" spans="2:4" ht="18">
      <c r="B2" s="194" t="s">
        <v>91</v>
      </c>
      <c r="C2" s="194"/>
      <c r="D2" s="194"/>
    </row>
    <row r="3" spans="2:4" ht="31.5">
      <c r="B3" s="102" t="s">
        <v>92</v>
      </c>
      <c r="C3" s="3" t="s">
        <v>93</v>
      </c>
      <c r="D3" s="102" t="s">
        <v>158</v>
      </c>
    </row>
    <row r="4" spans="2:4">
      <c r="B4" s="59"/>
      <c r="C4" s="103">
        <v>0</v>
      </c>
      <c r="D4" s="74"/>
    </row>
    <row r="5" spans="2:4">
      <c r="B5" s="59"/>
      <c r="C5" s="103">
        <v>0</v>
      </c>
      <c r="D5" s="74"/>
    </row>
    <row r="6" spans="2:4">
      <c r="B6" s="59"/>
      <c r="C6" s="103">
        <v>0</v>
      </c>
      <c r="D6" s="74"/>
    </row>
    <row r="7" spans="2:4">
      <c r="B7" s="59"/>
      <c r="C7" s="103">
        <v>0</v>
      </c>
      <c r="D7" s="74"/>
    </row>
    <row r="8" spans="2:4">
      <c r="B8" s="59"/>
      <c r="C8" s="103">
        <v>0</v>
      </c>
      <c r="D8" s="74"/>
    </row>
    <row r="9" spans="2:4">
      <c r="B9" s="59"/>
      <c r="C9" s="103">
        <v>0</v>
      </c>
      <c r="D9" s="74"/>
    </row>
    <row r="10" spans="2:4">
      <c r="B10" s="59"/>
      <c r="C10" s="103">
        <v>0</v>
      </c>
      <c r="D10" s="74"/>
    </row>
    <row r="11" spans="2:4">
      <c r="B11" s="171" t="s">
        <v>118</v>
      </c>
      <c r="C11" s="104">
        <f>SUM(C4:C10)</f>
        <v>0</v>
      </c>
    </row>
    <row r="14" spans="2:4" ht="18">
      <c r="B14" s="194" t="s">
        <v>139</v>
      </c>
      <c r="C14" s="194"/>
      <c r="D14" s="194"/>
    </row>
    <row r="15" spans="2:4" ht="31.5">
      <c r="B15" s="102" t="s">
        <v>159</v>
      </c>
      <c r="C15" s="3" t="s">
        <v>93</v>
      </c>
      <c r="D15" s="102" t="s">
        <v>158</v>
      </c>
    </row>
    <row r="16" spans="2:4">
      <c r="B16" s="59"/>
      <c r="C16" s="105">
        <v>0</v>
      </c>
      <c r="D16" s="74"/>
    </row>
    <row r="17" spans="2:4">
      <c r="B17" s="74"/>
      <c r="C17" s="106"/>
      <c r="D17" s="74"/>
    </row>
    <row r="18" spans="2:4">
      <c r="B18" s="74"/>
      <c r="C18" s="106"/>
      <c r="D18" s="74"/>
    </row>
    <row r="19" spans="2:4">
      <c r="B19" s="74"/>
      <c r="C19" s="106"/>
      <c r="D19" s="74"/>
    </row>
    <row r="20" spans="2:4">
      <c r="B20" s="74"/>
      <c r="C20" s="106"/>
      <c r="D20" s="74"/>
    </row>
    <row r="21" spans="2:4">
      <c r="B21" s="171" t="s">
        <v>118</v>
      </c>
      <c r="C21" s="107">
        <f>SUM(C16:C20)</f>
        <v>0</v>
      </c>
    </row>
    <row r="23" spans="2:4" ht="18">
      <c r="B23" s="194" t="s">
        <v>68</v>
      </c>
      <c r="C23" s="194"/>
      <c r="D23" s="194"/>
    </row>
    <row r="24" spans="2:4" s="108" customFormat="1" ht="31.5">
      <c r="B24" s="102" t="s">
        <v>92</v>
      </c>
      <c r="C24" s="3" t="s">
        <v>93</v>
      </c>
      <c r="D24" s="102" t="s">
        <v>158</v>
      </c>
    </row>
    <row r="25" spans="2:4">
      <c r="B25" s="59"/>
      <c r="C25" s="105">
        <v>0</v>
      </c>
      <c r="D25" s="74"/>
    </row>
    <row r="26" spans="2:4">
      <c r="B26" s="74"/>
      <c r="C26" s="106"/>
      <c r="D26" s="74"/>
    </row>
    <row r="27" spans="2:4">
      <c r="B27" s="74"/>
      <c r="C27" s="106"/>
      <c r="D27" s="74"/>
    </row>
    <row r="28" spans="2:4">
      <c r="B28" s="74"/>
      <c r="C28" s="106"/>
      <c r="D28" s="74"/>
    </row>
    <row r="29" spans="2:4">
      <c r="B29" s="74"/>
      <c r="C29" s="106"/>
      <c r="D29" s="74"/>
    </row>
    <row r="30" spans="2:4">
      <c r="B30" s="74"/>
      <c r="C30" s="106"/>
      <c r="D30" s="74"/>
    </row>
    <row r="31" spans="2:4">
      <c r="B31" s="74"/>
      <c r="C31" s="106"/>
      <c r="D31" s="74"/>
    </row>
    <row r="32" spans="2:4">
      <c r="B32" s="171" t="s">
        <v>118</v>
      </c>
      <c r="C32" s="107">
        <f>SUM(C25:C31)</f>
        <v>0</v>
      </c>
    </row>
    <row r="34" spans="2:6" ht="18">
      <c r="B34" s="194" t="s">
        <v>160</v>
      </c>
      <c r="C34" s="194"/>
      <c r="D34" s="194"/>
      <c r="E34" s="194"/>
      <c r="F34" s="194"/>
    </row>
    <row r="35" spans="2:6" ht="31.5">
      <c r="B35" s="109" t="s">
        <v>161</v>
      </c>
      <c r="C35" s="110" t="s">
        <v>71</v>
      </c>
      <c r="D35" s="110" t="s">
        <v>100</v>
      </c>
      <c r="E35" s="110" t="s">
        <v>101</v>
      </c>
      <c r="F35" s="109" t="s">
        <v>158</v>
      </c>
    </row>
    <row r="36" spans="2:6">
      <c r="B36" s="59"/>
      <c r="C36" s="105"/>
      <c r="D36" s="74"/>
      <c r="E36" s="111"/>
      <c r="F36" s="74"/>
    </row>
    <row r="37" spans="2:6">
      <c r="B37" s="74"/>
      <c r="C37" s="106"/>
      <c r="D37" s="74"/>
      <c r="E37" s="111"/>
      <c r="F37" s="74"/>
    </row>
    <row r="38" spans="2:6">
      <c r="B38" s="74"/>
      <c r="C38" s="106"/>
      <c r="D38" s="74"/>
      <c r="E38" s="111"/>
      <c r="F38" s="74"/>
    </row>
    <row r="39" spans="2:6">
      <c r="B39" s="74"/>
      <c r="C39" s="106"/>
      <c r="D39" s="74"/>
      <c r="E39" s="111"/>
      <c r="F39" s="74"/>
    </row>
    <row r="40" spans="2:6">
      <c r="B40" s="74"/>
      <c r="C40" s="106"/>
      <c r="D40" s="74"/>
      <c r="E40" s="111"/>
      <c r="F40" s="74"/>
    </row>
    <row r="41" spans="2:6">
      <c r="B41" s="74"/>
      <c r="C41" s="106"/>
      <c r="D41" s="74"/>
      <c r="E41" s="111"/>
      <c r="F41" s="74"/>
    </row>
    <row r="42" spans="2:6">
      <c r="B42" s="74"/>
      <c r="C42" s="106"/>
      <c r="D42" s="74"/>
      <c r="E42" s="111"/>
      <c r="F42" s="74"/>
    </row>
    <row r="43" spans="2:6">
      <c r="B43" s="195" t="s">
        <v>118</v>
      </c>
      <c r="C43" s="195"/>
      <c r="D43" s="195"/>
      <c r="E43" s="112">
        <f>SUM(E36:E42)</f>
        <v>0</v>
      </c>
    </row>
    <row r="45" spans="2:6" ht="18">
      <c r="B45" s="194" t="s">
        <v>162</v>
      </c>
      <c r="C45" s="194"/>
      <c r="D45" s="194"/>
    </row>
    <row r="46" spans="2:6" ht="31.5">
      <c r="B46" s="102" t="s">
        <v>163</v>
      </c>
      <c r="C46" s="3" t="s">
        <v>93</v>
      </c>
      <c r="D46" s="102" t="s">
        <v>158</v>
      </c>
    </row>
    <row r="47" spans="2:6">
      <c r="B47" s="59"/>
      <c r="C47" s="105"/>
      <c r="D47" s="74"/>
    </row>
    <row r="48" spans="2:6">
      <c r="B48" s="74"/>
      <c r="C48" s="106">
        <v>1000</v>
      </c>
      <c r="D48" s="74"/>
    </row>
    <row r="49" spans="2:4">
      <c r="B49" s="74"/>
      <c r="C49" s="106">
        <v>1000</v>
      </c>
      <c r="D49" s="74"/>
    </row>
    <row r="50" spans="2:4">
      <c r="B50" s="74"/>
      <c r="C50" s="106">
        <v>100</v>
      </c>
      <c r="D50" s="74"/>
    </row>
    <row r="51" spans="2:4">
      <c r="B51" s="74"/>
      <c r="C51" s="106"/>
      <c r="D51" s="74"/>
    </row>
    <row r="52" spans="2:4">
      <c r="B52" s="74"/>
      <c r="C52" s="106"/>
      <c r="D52" s="74"/>
    </row>
    <row r="53" spans="2:4">
      <c r="B53" s="74"/>
      <c r="C53" s="106"/>
      <c r="D53" s="74"/>
    </row>
    <row r="54" spans="2:4">
      <c r="B54" s="171" t="s">
        <v>118</v>
      </c>
      <c r="C54" s="107">
        <f>SUM(C47:C53)</f>
        <v>2100</v>
      </c>
    </row>
    <row r="56" spans="2:4" ht="18">
      <c r="B56" s="194" t="s">
        <v>130</v>
      </c>
      <c r="C56" s="194"/>
      <c r="D56" s="194"/>
    </row>
    <row r="57" spans="2:4" ht="31.5">
      <c r="B57" s="113" t="s">
        <v>163</v>
      </c>
      <c r="C57" s="114" t="s">
        <v>93</v>
      </c>
      <c r="D57" s="102" t="s">
        <v>158</v>
      </c>
    </row>
    <row r="58" spans="2:4">
      <c r="B58" s="59"/>
      <c r="C58" s="105"/>
      <c r="D58" s="74"/>
    </row>
    <row r="59" spans="2:4">
      <c r="B59" s="74"/>
      <c r="C59" s="106"/>
      <c r="D59" s="74"/>
    </row>
    <row r="60" spans="2:4">
      <c r="B60" s="74"/>
      <c r="C60" s="106"/>
      <c r="D60" s="74"/>
    </row>
    <row r="61" spans="2:4">
      <c r="B61" s="74"/>
      <c r="C61" s="106"/>
      <c r="D61" s="74"/>
    </row>
    <row r="62" spans="2:4">
      <c r="B62" s="74"/>
      <c r="C62" s="106"/>
      <c r="D62" s="74"/>
    </row>
    <row r="63" spans="2:4">
      <c r="B63" s="74"/>
      <c r="C63" s="106"/>
      <c r="D63" s="74"/>
    </row>
    <row r="64" spans="2:4">
      <c r="B64" s="74"/>
      <c r="C64" s="106"/>
      <c r="D64" s="74"/>
    </row>
    <row r="65" spans="2:4">
      <c r="B65" s="171" t="s">
        <v>118</v>
      </c>
      <c r="C65" s="107">
        <f>SUM(C58:C64)</f>
        <v>0</v>
      </c>
    </row>
    <row r="67" spans="2:4" ht="18">
      <c r="B67" s="194" t="s">
        <v>137</v>
      </c>
      <c r="C67" s="194"/>
      <c r="D67" s="194"/>
    </row>
    <row r="68" spans="2:4" ht="31.5">
      <c r="B68" s="113" t="s">
        <v>163</v>
      </c>
      <c r="C68" s="114" t="s">
        <v>93</v>
      </c>
      <c r="D68" s="102" t="s">
        <v>158</v>
      </c>
    </row>
    <row r="69" spans="2:4">
      <c r="B69" s="59"/>
      <c r="C69" s="105"/>
      <c r="D69" s="74"/>
    </row>
    <row r="70" spans="2:4">
      <c r="B70" s="74"/>
      <c r="C70" s="106"/>
      <c r="D70" s="74"/>
    </row>
    <row r="71" spans="2:4">
      <c r="B71" s="74"/>
      <c r="C71" s="106"/>
      <c r="D71" s="74"/>
    </row>
    <row r="72" spans="2:4">
      <c r="B72" s="74"/>
      <c r="C72" s="106"/>
      <c r="D72" s="74"/>
    </row>
    <row r="73" spans="2:4">
      <c r="B73" s="74"/>
      <c r="C73" s="106"/>
      <c r="D73" s="74"/>
    </row>
    <row r="74" spans="2:4">
      <c r="B74" s="74"/>
      <c r="C74" s="106"/>
      <c r="D74" s="74"/>
    </row>
    <row r="75" spans="2:4">
      <c r="B75" s="74"/>
      <c r="C75" s="106"/>
      <c r="D75" s="74"/>
    </row>
    <row r="76" spans="2:4">
      <c r="B76" s="171" t="s">
        <v>118</v>
      </c>
      <c r="C76" s="107">
        <f>SUM(C69:C75)</f>
        <v>0</v>
      </c>
    </row>
  </sheetData>
  <mergeCells count="8">
    <mergeCell ref="B45:D45"/>
    <mergeCell ref="B56:D56"/>
    <mergeCell ref="B67:D67"/>
    <mergeCell ref="B2:D2"/>
    <mergeCell ref="B14:D14"/>
    <mergeCell ref="B23:D23"/>
    <mergeCell ref="B34:F34"/>
    <mergeCell ref="B43:D4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Z40"/>
  <sheetViews>
    <sheetView zoomScale="90" zoomScaleNormal="90" workbookViewId="0">
      <selection activeCell="E5" sqref="E5"/>
    </sheetView>
  </sheetViews>
  <sheetFormatPr defaultRowHeight="15"/>
  <cols>
    <col min="1" max="1" width="2.28515625" style="115" customWidth="1"/>
    <col min="2" max="2" width="44.5703125" style="116" customWidth="1"/>
    <col min="3" max="3" width="14.42578125" style="116" customWidth="1"/>
    <col min="4" max="4" width="11.140625" customWidth="1"/>
    <col min="5" max="5" width="11.28515625" customWidth="1"/>
    <col min="6" max="6" width="12.28515625" customWidth="1"/>
    <col min="7" max="8" width="10.140625" customWidth="1"/>
    <col min="9" max="9" width="12.140625" customWidth="1"/>
    <col min="10" max="12" width="10.140625" customWidth="1"/>
    <col min="13" max="13" width="11.28515625" customWidth="1"/>
    <col min="14" max="14" width="11.85546875" customWidth="1"/>
    <col min="15" max="19" width="10.140625" customWidth="1"/>
    <col min="20" max="20" width="12.5703125" customWidth="1"/>
    <col min="21" max="28" width="10.140625" customWidth="1"/>
    <col min="29" max="29" width="14.28515625" customWidth="1"/>
    <col min="30" max="104" width="9.140625" style="115" customWidth="1"/>
    <col min="105" max="1025" width="8.5703125" customWidth="1"/>
  </cols>
  <sheetData>
    <row r="1" spans="1:104" s="115" customFormat="1">
      <c r="B1" s="117"/>
      <c r="C1" s="117"/>
    </row>
    <row r="2" spans="1:104" s="115" customFormat="1">
      <c r="B2" s="117"/>
      <c r="C2" s="117"/>
    </row>
    <row r="3" spans="1:104" ht="15.75">
      <c r="B3" s="198" t="s">
        <v>164</v>
      </c>
      <c r="C3" s="198" t="s">
        <v>165</v>
      </c>
      <c r="D3" s="198"/>
      <c r="E3" s="198" t="s">
        <v>166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</row>
    <row r="4" spans="1:104" s="120" customFormat="1" ht="15.75">
      <c r="A4" s="118"/>
      <c r="B4" s="198"/>
      <c r="C4" s="198"/>
      <c r="D4" s="198"/>
      <c r="E4" s="172">
        <v>1</v>
      </c>
      <c r="F4" s="172">
        <v>2</v>
      </c>
      <c r="G4" s="172">
        <v>3</v>
      </c>
      <c r="H4" s="172">
        <v>4</v>
      </c>
      <c r="I4" s="172">
        <v>5</v>
      </c>
      <c r="J4" s="172">
        <v>6</v>
      </c>
      <c r="K4" s="172">
        <v>7</v>
      </c>
      <c r="L4" s="172">
        <v>8</v>
      </c>
      <c r="M4" s="172">
        <v>9</v>
      </c>
      <c r="N4" s="172">
        <v>10</v>
      </c>
      <c r="O4" s="172">
        <v>11</v>
      </c>
      <c r="P4" s="172">
        <v>12</v>
      </c>
      <c r="Q4" s="172">
        <v>13</v>
      </c>
      <c r="R4" s="172">
        <v>14</v>
      </c>
      <c r="S4" s="172">
        <v>15</v>
      </c>
      <c r="T4" s="172">
        <v>16</v>
      </c>
      <c r="U4" s="172">
        <v>17</v>
      </c>
      <c r="V4" s="172">
        <v>18</v>
      </c>
      <c r="W4" s="172">
        <v>19</v>
      </c>
      <c r="X4" s="172">
        <v>20</v>
      </c>
      <c r="Y4" s="172">
        <v>21</v>
      </c>
      <c r="Z4" s="172">
        <v>22</v>
      </c>
      <c r="AA4" s="172">
        <v>23</v>
      </c>
      <c r="AB4" s="172">
        <v>24</v>
      </c>
      <c r="AC4" s="119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</row>
    <row r="5" spans="1:104">
      <c r="B5" s="196" t="s">
        <v>167</v>
      </c>
      <c r="C5" s="197">
        <f>Servidores!K44</f>
        <v>18000</v>
      </c>
      <c r="D5" s="121" t="s">
        <v>168</v>
      </c>
      <c r="E5" s="122">
        <f>1/'Custo do Curso'!$E$6</f>
        <v>0.16666666666666666</v>
      </c>
      <c r="F5" s="122">
        <f>1/'Custo do Curso'!$E$6</f>
        <v>0.16666666666666666</v>
      </c>
      <c r="G5" s="122">
        <f>1/'Custo do Curso'!$E$6</f>
        <v>0.16666666666666666</v>
      </c>
      <c r="H5" s="122">
        <f>1/'Custo do Curso'!$E$6</f>
        <v>0.16666666666666666</v>
      </c>
      <c r="I5" s="122">
        <f>1/'Custo do Curso'!$E$6</f>
        <v>0.16666666666666666</v>
      </c>
      <c r="J5" s="122">
        <f>1/'Custo do Curso'!$E$6</f>
        <v>0.16666666666666666</v>
      </c>
      <c r="K5" s="122">
        <f>1/'Custo do Curso'!$E$6</f>
        <v>0.16666666666666666</v>
      </c>
      <c r="L5" s="122">
        <f>1/'Custo do Curso'!$E$6</f>
        <v>0.16666666666666666</v>
      </c>
      <c r="M5" s="122">
        <f>1/'Custo do Curso'!$E$6</f>
        <v>0.16666666666666666</v>
      </c>
      <c r="N5" s="122">
        <f>1/'Custo do Curso'!$E$6</f>
        <v>0.16666666666666666</v>
      </c>
      <c r="O5" s="122">
        <f>1/'Custo do Curso'!$E$6</f>
        <v>0.16666666666666666</v>
      </c>
      <c r="P5" s="122">
        <f>1/'Custo do Curso'!$E$6</f>
        <v>0.16666666666666666</v>
      </c>
      <c r="Q5" s="122">
        <f>1/'Custo do Curso'!$E$6</f>
        <v>0.16666666666666666</v>
      </c>
      <c r="R5" s="122">
        <f>1/'Custo do Curso'!$E$6</f>
        <v>0.16666666666666666</v>
      </c>
      <c r="S5" s="122">
        <f>1/'Custo do Curso'!$E$6</f>
        <v>0.16666666666666666</v>
      </c>
      <c r="T5" s="122">
        <f>1/'Custo do Curso'!$E$6</f>
        <v>0.16666666666666666</v>
      </c>
      <c r="U5" s="122">
        <f>1/'Custo do Curso'!$E$6</f>
        <v>0.16666666666666666</v>
      </c>
      <c r="V5" s="122">
        <f>1/'Custo do Curso'!$E$6</f>
        <v>0.16666666666666666</v>
      </c>
      <c r="W5" s="122">
        <f>1/'Custo do Curso'!$E$6</f>
        <v>0.16666666666666666</v>
      </c>
      <c r="X5" s="122">
        <f>1/'Custo do Curso'!$E$6</f>
        <v>0.16666666666666666</v>
      </c>
      <c r="Y5" s="122">
        <f>1/'Custo do Curso'!$E$6</f>
        <v>0.16666666666666666</v>
      </c>
      <c r="Z5" s="122">
        <f>1/'Custo do Curso'!$E$6</f>
        <v>0.16666666666666666</v>
      </c>
      <c r="AA5" s="122">
        <f>1/'Custo do Curso'!$E$6</f>
        <v>0.16666666666666666</v>
      </c>
      <c r="AB5" s="122">
        <f>1/'Custo do Curso'!$E$6</f>
        <v>0.16666666666666666</v>
      </c>
      <c r="AC5" s="123">
        <f t="shared" ref="AC5:AC35" si="0">SUM(E5:AB5)</f>
        <v>3.9999999999999982</v>
      </c>
    </row>
    <row r="6" spans="1:104">
      <c r="B6" s="196"/>
      <c r="C6" s="197"/>
      <c r="D6" s="124" t="s">
        <v>169</v>
      </c>
      <c r="E6" s="125">
        <f>E5*$C$5</f>
        <v>3000</v>
      </c>
      <c r="F6" s="125">
        <f t="shared" ref="F6:AB6" si="1">F5*$C$5</f>
        <v>3000</v>
      </c>
      <c r="G6" s="125">
        <f t="shared" si="1"/>
        <v>3000</v>
      </c>
      <c r="H6" s="125">
        <f t="shared" si="1"/>
        <v>3000</v>
      </c>
      <c r="I6" s="125">
        <f t="shared" si="1"/>
        <v>3000</v>
      </c>
      <c r="J6" s="125">
        <f t="shared" si="1"/>
        <v>3000</v>
      </c>
      <c r="K6" s="125">
        <f t="shared" si="1"/>
        <v>3000</v>
      </c>
      <c r="L6" s="125">
        <f t="shared" si="1"/>
        <v>3000</v>
      </c>
      <c r="M6" s="125">
        <f t="shared" si="1"/>
        <v>3000</v>
      </c>
      <c r="N6" s="125">
        <f t="shared" si="1"/>
        <v>3000</v>
      </c>
      <c r="O6" s="125">
        <f t="shared" si="1"/>
        <v>3000</v>
      </c>
      <c r="P6" s="125">
        <f t="shared" si="1"/>
        <v>3000</v>
      </c>
      <c r="Q6" s="125">
        <f t="shared" si="1"/>
        <v>3000</v>
      </c>
      <c r="R6" s="125">
        <f t="shared" si="1"/>
        <v>3000</v>
      </c>
      <c r="S6" s="125">
        <f t="shared" si="1"/>
        <v>3000</v>
      </c>
      <c r="T6" s="125">
        <f t="shared" si="1"/>
        <v>3000</v>
      </c>
      <c r="U6" s="125">
        <f t="shared" si="1"/>
        <v>3000</v>
      </c>
      <c r="V6" s="125">
        <f t="shared" si="1"/>
        <v>3000</v>
      </c>
      <c r="W6" s="125">
        <f t="shared" si="1"/>
        <v>3000</v>
      </c>
      <c r="X6" s="125">
        <f t="shared" si="1"/>
        <v>3000</v>
      </c>
      <c r="Y6" s="125">
        <f t="shared" si="1"/>
        <v>3000</v>
      </c>
      <c r="Z6" s="125">
        <f t="shared" si="1"/>
        <v>3000</v>
      </c>
      <c r="AA6" s="125">
        <f t="shared" si="1"/>
        <v>3000</v>
      </c>
      <c r="AB6" s="125">
        <f t="shared" si="1"/>
        <v>3000</v>
      </c>
      <c r="AC6" s="126">
        <f t="shared" si="0"/>
        <v>72000</v>
      </c>
    </row>
    <row r="7" spans="1:104">
      <c r="B7" s="196" t="s">
        <v>170</v>
      </c>
      <c r="C7" s="197">
        <f>Servidores!L44</f>
        <v>11200</v>
      </c>
      <c r="D7" s="121" t="s">
        <v>168</v>
      </c>
      <c r="E7" s="122">
        <f>1/'Custo do Curso'!$E$6</f>
        <v>0.16666666666666666</v>
      </c>
      <c r="F7" s="122">
        <f>1/'Custo do Curso'!$E$6</f>
        <v>0.16666666666666666</v>
      </c>
      <c r="G7" s="122">
        <f>1/'Custo do Curso'!$E$6</f>
        <v>0.16666666666666666</v>
      </c>
      <c r="H7" s="122">
        <f>1/'Custo do Curso'!$E$6</f>
        <v>0.16666666666666666</v>
      </c>
      <c r="I7" s="122">
        <f>1/'Custo do Curso'!$E$6</f>
        <v>0.16666666666666666</v>
      </c>
      <c r="J7" s="122">
        <f>1/'Custo do Curso'!$E$6</f>
        <v>0.16666666666666666</v>
      </c>
      <c r="K7" s="122">
        <f>1/'Custo do Curso'!$E$6</f>
        <v>0.16666666666666666</v>
      </c>
      <c r="L7" s="122">
        <f>1/'Custo do Curso'!$E$6</f>
        <v>0.16666666666666666</v>
      </c>
      <c r="M7" s="122">
        <f>1/'Custo do Curso'!$E$6</f>
        <v>0.16666666666666666</v>
      </c>
      <c r="N7" s="122">
        <f>1/'Custo do Curso'!$E$6</f>
        <v>0.16666666666666666</v>
      </c>
      <c r="O7" s="122">
        <f>1/'Custo do Curso'!$E$6</f>
        <v>0.16666666666666666</v>
      </c>
      <c r="P7" s="122">
        <f>1/'Custo do Curso'!$E$6</f>
        <v>0.16666666666666666</v>
      </c>
      <c r="Q7" s="122">
        <f>1/'Custo do Curso'!$E$6</f>
        <v>0.16666666666666666</v>
      </c>
      <c r="R7" s="122">
        <f>1/'Custo do Curso'!$E$6</f>
        <v>0.16666666666666666</v>
      </c>
      <c r="S7" s="122">
        <f>1/'Custo do Curso'!$E$6</f>
        <v>0.16666666666666666</v>
      </c>
      <c r="T7" s="122">
        <f>1/'Custo do Curso'!$E$6</f>
        <v>0.16666666666666666</v>
      </c>
      <c r="U7" s="122">
        <f>1/'Custo do Curso'!$E$6</f>
        <v>0.16666666666666666</v>
      </c>
      <c r="V7" s="122">
        <f>1/'Custo do Curso'!$E$6</f>
        <v>0.16666666666666666</v>
      </c>
      <c r="W7" s="122">
        <f>1/'Custo do Curso'!$E$6</f>
        <v>0.16666666666666666</v>
      </c>
      <c r="X7" s="122">
        <f>1/'Custo do Curso'!$E$6</f>
        <v>0.16666666666666666</v>
      </c>
      <c r="Y7" s="122">
        <f>1/'Custo do Curso'!$E$6</f>
        <v>0.16666666666666666</v>
      </c>
      <c r="Z7" s="122">
        <f>1/'Custo do Curso'!$E$6</f>
        <v>0.16666666666666666</v>
      </c>
      <c r="AA7" s="122">
        <f>1/'Custo do Curso'!$E$6</f>
        <v>0.16666666666666666</v>
      </c>
      <c r="AB7" s="122">
        <f>1/'Custo do Curso'!$E$6</f>
        <v>0.16666666666666666</v>
      </c>
      <c r="AC7" s="123">
        <f t="shared" si="0"/>
        <v>3.9999999999999982</v>
      </c>
    </row>
    <row r="8" spans="1:104">
      <c r="B8" s="196"/>
      <c r="C8" s="197"/>
      <c r="D8" s="124" t="s">
        <v>169</v>
      </c>
      <c r="E8" s="125">
        <f t="shared" ref="E8:AB8" si="2">E7*$C$7</f>
        <v>1866.6666666666665</v>
      </c>
      <c r="F8" s="125">
        <f t="shared" si="2"/>
        <v>1866.6666666666665</v>
      </c>
      <c r="G8" s="125">
        <f t="shared" si="2"/>
        <v>1866.6666666666665</v>
      </c>
      <c r="H8" s="125">
        <f t="shared" si="2"/>
        <v>1866.6666666666665</v>
      </c>
      <c r="I8" s="125">
        <f t="shared" si="2"/>
        <v>1866.6666666666665</v>
      </c>
      <c r="J8" s="125">
        <f t="shared" si="2"/>
        <v>1866.6666666666665</v>
      </c>
      <c r="K8" s="125">
        <f t="shared" si="2"/>
        <v>1866.6666666666665</v>
      </c>
      <c r="L8" s="125">
        <f t="shared" si="2"/>
        <v>1866.6666666666665</v>
      </c>
      <c r="M8" s="125">
        <f t="shared" si="2"/>
        <v>1866.6666666666665</v>
      </c>
      <c r="N8" s="125">
        <f t="shared" si="2"/>
        <v>1866.6666666666665</v>
      </c>
      <c r="O8" s="125">
        <f t="shared" si="2"/>
        <v>1866.6666666666665</v>
      </c>
      <c r="P8" s="125">
        <f t="shared" si="2"/>
        <v>1866.6666666666665</v>
      </c>
      <c r="Q8" s="125">
        <f t="shared" si="2"/>
        <v>1866.6666666666665</v>
      </c>
      <c r="R8" s="125">
        <f t="shared" si="2"/>
        <v>1866.6666666666665</v>
      </c>
      <c r="S8" s="125">
        <f t="shared" si="2"/>
        <v>1866.6666666666665</v>
      </c>
      <c r="T8" s="125">
        <f t="shared" si="2"/>
        <v>1866.6666666666665</v>
      </c>
      <c r="U8" s="125">
        <f t="shared" si="2"/>
        <v>1866.6666666666665</v>
      </c>
      <c r="V8" s="125">
        <f t="shared" si="2"/>
        <v>1866.6666666666665</v>
      </c>
      <c r="W8" s="125">
        <f t="shared" si="2"/>
        <v>1866.6666666666665</v>
      </c>
      <c r="X8" s="125">
        <f t="shared" si="2"/>
        <v>1866.6666666666665</v>
      </c>
      <c r="Y8" s="125">
        <f t="shared" si="2"/>
        <v>1866.6666666666665</v>
      </c>
      <c r="Z8" s="125">
        <f t="shared" si="2"/>
        <v>1866.6666666666665</v>
      </c>
      <c r="AA8" s="125">
        <f t="shared" si="2"/>
        <v>1866.6666666666665</v>
      </c>
      <c r="AB8" s="125">
        <f t="shared" si="2"/>
        <v>1866.6666666666665</v>
      </c>
      <c r="AC8" s="125">
        <f t="shared" si="0"/>
        <v>44799.999999999993</v>
      </c>
    </row>
    <row r="9" spans="1:104">
      <c r="B9" s="196" t="s">
        <v>171</v>
      </c>
      <c r="C9" s="197">
        <f>Servidores!M44</f>
        <v>1900</v>
      </c>
      <c r="D9" s="121" t="s">
        <v>168</v>
      </c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>
        <f t="shared" si="0"/>
        <v>0</v>
      </c>
    </row>
    <row r="10" spans="1:104">
      <c r="B10" s="196"/>
      <c r="C10" s="197"/>
      <c r="D10" s="124" t="s">
        <v>169</v>
      </c>
      <c r="E10" s="125">
        <f t="shared" ref="E10:AB10" si="3">E9*$C$9</f>
        <v>0</v>
      </c>
      <c r="F10" s="125">
        <f t="shared" si="3"/>
        <v>0</v>
      </c>
      <c r="G10" s="125">
        <f t="shared" si="3"/>
        <v>0</v>
      </c>
      <c r="H10" s="125">
        <v>500</v>
      </c>
      <c r="I10" s="125">
        <f t="shared" si="3"/>
        <v>0</v>
      </c>
      <c r="J10" s="125">
        <f t="shared" si="3"/>
        <v>0</v>
      </c>
      <c r="K10" s="125">
        <f t="shared" si="3"/>
        <v>0</v>
      </c>
      <c r="L10" s="125">
        <f t="shared" si="3"/>
        <v>0</v>
      </c>
      <c r="M10" s="125">
        <f t="shared" si="3"/>
        <v>0</v>
      </c>
      <c r="N10" s="125">
        <f t="shared" si="3"/>
        <v>0</v>
      </c>
      <c r="O10" s="125">
        <f t="shared" si="3"/>
        <v>0</v>
      </c>
      <c r="P10" s="125">
        <f t="shared" si="3"/>
        <v>0</v>
      </c>
      <c r="Q10" s="125">
        <f t="shared" si="3"/>
        <v>0</v>
      </c>
      <c r="R10" s="125">
        <f t="shared" si="3"/>
        <v>0</v>
      </c>
      <c r="S10" s="125">
        <f t="shared" si="3"/>
        <v>0</v>
      </c>
      <c r="T10" s="125">
        <f t="shared" si="3"/>
        <v>0</v>
      </c>
      <c r="U10" s="125">
        <f t="shared" si="3"/>
        <v>0</v>
      </c>
      <c r="V10" s="125">
        <f t="shared" si="3"/>
        <v>0</v>
      </c>
      <c r="W10" s="125">
        <f t="shared" si="3"/>
        <v>0</v>
      </c>
      <c r="X10" s="125">
        <f t="shared" si="3"/>
        <v>0</v>
      </c>
      <c r="Y10" s="125">
        <v>600</v>
      </c>
      <c r="Z10" s="125">
        <v>800</v>
      </c>
      <c r="AA10" s="125">
        <f t="shared" si="3"/>
        <v>0</v>
      </c>
      <c r="AB10" s="125">
        <f t="shared" si="3"/>
        <v>0</v>
      </c>
      <c r="AC10" s="125">
        <f t="shared" si="0"/>
        <v>1900</v>
      </c>
    </row>
    <row r="11" spans="1:104">
      <c r="B11" s="196" t="s">
        <v>172</v>
      </c>
      <c r="C11" s="197">
        <f>Servidores!O44</f>
        <v>0</v>
      </c>
      <c r="D11" s="121" t="s">
        <v>168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>
        <f t="shared" si="0"/>
        <v>0</v>
      </c>
    </row>
    <row r="12" spans="1:104">
      <c r="B12" s="196"/>
      <c r="C12" s="197"/>
      <c r="D12" s="124" t="s">
        <v>169</v>
      </c>
      <c r="E12" s="125">
        <f t="shared" ref="E12:AB12" si="4">E11*$C$11</f>
        <v>0</v>
      </c>
      <c r="F12" s="125">
        <f t="shared" si="4"/>
        <v>0</v>
      </c>
      <c r="G12" s="125">
        <f t="shared" si="4"/>
        <v>0</v>
      </c>
      <c r="H12" s="125">
        <f t="shared" si="4"/>
        <v>0</v>
      </c>
      <c r="I12" s="125">
        <f t="shared" si="4"/>
        <v>0</v>
      </c>
      <c r="J12" s="125">
        <f t="shared" si="4"/>
        <v>0</v>
      </c>
      <c r="K12" s="125">
        <f t="shared" si="4"/>
        <v>0</v>
      </c>
      <c r="L12" s="125">
        <f t="shared" si="4"/>
        <v>0</v>
      </c>
      <c r="M12" s="125">
        <f t="shared" si="4"/>
        <v>0</v>
      </c>
      <c r="N12" s="125">
        <f t="shared" si="4"/>
        <v>0</v>
      </c>
      <c r="O12" s="125">
        <f t="shared" si="4"/>
        <v>0</v>
      </c>
      <c r="P12" s="125">
        <f t="shared" si="4"/>
        <v>0</v>
      </c>
      <c r="Q12" s="125">
        <f t="shared" si="4"/>
        <v>0</v>
      </c>
      <c r="R12" s="125">
        <f t="shared" si="4"/>
        <v>0</v>
      </c>
      <c r="S12" s="125">
        <f t="shared" si="4"/>
        <v>0</v>
      </c>
      <c r="T12" s="125">
        <f t="shared" si="4"/>
        <v>0</v>
      </c>
      <c r="U12" s="125">
        <f t="shared" si="4"/>
        <v>0</v>
      </c>
      <c r="V12" s="125">
        <f t="shared" si="4"/>
        <v>0</v>
      </c>
      <c r="W12" s="125">
        <f t="shared" si="4"/>
        <v>0</v>
      </c>
      <c r="X12" s="125">
        <f t="shared" si="4"/>
        <v>0</v>
      </c>
      <c r="Y12" s="125">
        <f t="shared" si="4"/>
        <v>0</v>
      </c>
      <c r="Z12" s="125">
        <f t="shared" si="4"/>
        <v>0</v>
      </c>
      <c r="AA12" s="125">
        <f t="shared" si="4"/>
        <v>0</v>
      </c>
      <c r="AB12" s="125">
        <f t="shared" si="4"/>
        <v>0</v>
      </c>
      <c r="AC12" s="125">
        <f t="shared" si="0"/>
        <v>0</v>
      </c>
    </row>
    <row r="13" spans="1:104">
      <c r="B13" s="196" t="s">
        <v>173</v>
      </c>
      <c r="C13" s="197">
        <f>Servidores!N44</f>
        <v>11000</v>
      </c>
      <c r="D13" s="121" t="s">
        <v>168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>
        <f t="shared" si="0"/>
        <v>0</v>
      </c>
    </row>
    <row r="14" spans="1:104">
      <c r="B14" s="196"/>
      <c r="C14" s="197"/>
      <c r="D14" s="124" t="s">
        <v>169</v>
      </c>
      <c r="E14" s="125">
        <f t="shared" ref="E14:X14" si="5">E13*$C$13</f>
        <v>0</v>
      </c>
      <c r="F14" s="125">
        <f t="shared" si="5"/>
        <v>0</v>
      </c>
      <c r="G14" s="125">
        <f t="shared" si="5"/>
        <v>0</v>
      </c>
      <c r="H14" s="125">
        <f t="shared" si="5"/>
        <v>0</v>
      </c>
      <c r="I14" s="125">
        <f t="shared" si="5"/>
        <v>0</v>
      </c>
      <c r="J14" s="125">
        <f t="shared" si="5"/>
        <v>0</v>
      </c>
      <c r="K14" s="125">
        <f t="shared" si="5"/>
        <v>0</v>
      </c>
      <c r="L14" s="125">
        <f t="shared" si="5"/>
        <v>0</v>
      </c>
      <c r="M14" s="125">
        <f t="shared" si="5"/>
        <v>0</v>
      </c>
      <c r="N14" s="125">
        <f t="shared" si="5"/>
        <v>0</v>
      </c>
      <c r="O14" s="125">
        <f t="shared" si="5"/>
        <v>0</v>
      </c>
      <c r="P14" s="125">
        <f t="shared" si="5"/>
        <v>0</v>
      </c>
      <c r="Q14" s="125">
        <f t="shared" si="5"/>
        <v>0</v>
      </c>
      <c r="R14" s="125">
        <f t="shared" si="5"/>
        <v>0</v>
      </c>
      <c r="S14" s="125">
        <f t="shared" si="5"/>
        <v>0</v>
      </c>
      <c r="T14" s="125">
        <f t="shared" si="5"/>
        <v>0</v>
      </c>
      <c r="U14" s="125">
        <f t="shared" si="5"/>
        <v>0</v>
      </c>
      <c r="V14" s="125">
        <f t="shared" si="5"/>
        <v>0</v>
      </c>
      <c r="W14" s="125">
        <f t="shared" si="5"/>
        <v>0</v>
      </c>
      <c r="X14" s="125">
        <f t="shared" si="5"/>
        <v>0</v>
      </c>
      <c r="Y14" s="125">
        <v>3000</v>
      </c>
      <c r="Z14" s="125">
        <v>3000</v>
      </c>
      <c r="AA14" s="125">
        <v>3000</v>
      </c>
      <c r="AB14" s="125">
        <v>2000</v>
      </c>
      <c r="AC14" s="125">
        <f t="shared" si="0"/>
        <v>11000</v>
      </c>
    </row>
    <row r="15" spans="1:104">
      <c r="B15" s="196" t="s">
        <v>59</v>
      </c>
      <c r="C15" s="197">
        <f>Servidores!P44</f>
        <v>0</v>
      </c>
      <c r="D15" s="121" t="s">
        <v>168</v>
      </c>
      <c r="E15" s="123">
        <f t="shared" ref="E15:AB15" si="6">E5</f>
        <v>0.16666666666666666</v>
      </c>
      <c r="F15" s="123">
        <f t="shared" si="6"/>
        <v>0.16666666666666666</v>
      </c>
      <c r="G15" s="123">
        <f t="shared" si="6"/>
        <v>0.16666666666666666</v>
      </c>
      <c r="H15" s="123">
        <f t="shared" si="6"/>
        <v>0.16666666666666666</v>
      </c>
      <c r="I15" s="123">
        <f t="shared" si="6"/>
        <v>0.16666666666666666</v>
      </c>
      <c r="J15" s="123">
        <f t="shared" si="6"/>
        <v>0.16666666666666666</v>
      </c>
      <c r="K15" s="123">
        <f t="shared" si="6"/>
        <v>0.16666666666666666</v>
      </c>
      <c r="L15" s="123">
        <f t="shared" si="6"/>
        <v>0.16666666666666666</v>
      </c>
      <c r="M15" s="123">
        <f t="shared" si="6"/>
        <v>0.16666666666666666</v>
      </c>
      <c r="N15" s="123">
        <f t="shared" si="6"/>
        <v>0.16666666666666666</v>
      </c>
      <c r="O15" s="123">
        <f t="shared" si="6"/>
        <v>0.16666666666666666</v>
      </c>
      <c r="P15" s="123">
        <f t="shared" si="6"/>
        <v>0.16666666666666666</v>
      </c>
      <c r="Q15" s="123">
        <f t="shared" si="6"/>
        <v>0.16666666666666666</v>
      </c>
      <c r="R15" s="123">
        <f t="shared" si="6"/>
        <v>0.16666666666666666</v>
      </c>
      <c r="S15" s="123">
        <f t="shared" si="6"/>
        <v>0.16666666666666666</v>
      </c>
      <c r="T15" s="123">
        <f t="shared" si="6"/>
        <v>0.16666666666666666</v>
      </c>
      <c r="U15" s="123">
        <f t="shared" si="6"/>
        <v>0.16666666666666666</v>
      </c>
      <c r="V15" s="123">
        <f t="shared" si="6"/>
        <v>0.16666666666666666</v>
      </c>
      <c r="W15" s="123">
        <f t="shared" si="6"/>
        <v>0.16666666666666666</v>
      </c>
      <c r="X15" s="123">
        <f t="shared" si="6"/>
        <v>0.16666666666666666</v>
      </c>
      <c r="Y15" s="123">
        <f t="shared" si="6"/>
        <v>0.16666666666666666</v>
      </c>
      <c r="Z15" s="123">
        <f t="shared" si="6"/>
        <v>0.16666666666666666</v>
      </c>
      <c r="AA15" s="123">
        <f t="shared" si="6"/>
        <v>0.16666666666666666</v>
      </c>
      <c r="AB15" s="123">
        <f t="shared" si="6"/>
        <v>0.16666666666666666</v>
      </c>
      <c r="AC15" s="123">
        <f t="shared" si="0"/>
        <v>3.9999999999999982</v>
      </c>
    </row>
    <row r="16" spans="1:104">
      <c r="B16" s="196"/>
      <c r="C16" s="197"/>
      <c r="D16" s="124" t="s">
        <v>169</v>
      </c>
      <c r="E16" s="125">
        <f t="shared" ref="E16:AB16" si="7">E15*$C$15</f>
        <v>0</v>
      </c>
      <c r="F16" s="125">
        <f t="shared" si="7"/>
        <v>0</v>
      </c>
      <c r="G16" s="125">
        <f t="shared" si="7"/>
        <v>0</v>
      </c>
      <c r="H16" s="125">
        <f t="shared" si="7"/>
        <v>0</v>
      </c>
      <c r="I16" s="125">
        <f t="shared" si="7"/>
        <v>0</v>
      </c>
      <c r="J16" s="125">
        <f t="shared" si="7"/>
        <v>0</v>
      </c>
      <c r="K16" s="125">
        <f t="shared" si="7"/>
        <v>0</v>
      </c>
      <c r="L16" s="125">
        <f t="shared" si="7"/>
        <v>0</v>
      </c>
      <c r="M16" s="125">
        <f t="shared" si="7"/>
        <v>0</v>
      </c>
      <c r="N16" s="125">
        <f t="shared" si="7"/>
        <v>0</v>
      </c>
      <c r="O16" s="125">
        <f t="shared" si="7"/>
        <v>0</v>
      </c>
      <c r="P16" s="125">
        <f t="shared" si="7"/>
        <v>0</v>
      </c>
      <c r="Q16" s="125">
        <f t="shared" si="7"/>
        <v>0</v>
      </c>
      <c r="R16" s="125">
        <f t="shared" si="7"/>
        <v>0</v>
      </c>
      <c r="S16" s="125">
        <f t="shared" si="7"/>
        <v>0</v>
      </c>
      <c r="T16" s="125">
        <f t="shared" si="7"/>
        <v>0</v>
      </c>
      <c r="U16" s="125">
        <f t="shared" si="7"/>
        <v>0</v>
      </c>
      <c r="V16" s="125">
        <f t="shared" si="7"/>
        <v>0</v>
      </c>
      <c r="W16" s="125">
        <f t="shared" si="7"/>
        <v>0</v>
      </c>
      <c r="X16" s="125">
        <f t="shared" si="7"/>
        <v>0</v>
      </c>
      <c r="Y16" s="125">
        <f t="shared" si="7"/>
        <v>0</v>
      </c>
      <c r="Z16" s="125">
        <f t="shared" si="7"/>
        <v>0</v>
      </c>
      <c r="AA16" s="125">
        <f t="shared" si="7"/>
        <v>0</v>
      </c>
      <c r="AB16" s="125">
        <f t="shared" si="7"/>
        <v>0</v>
      </c>
      <c r="AC16" s="125">
        <f t="shared" si="0"/>
        <v>0</v>
      </c>
    </row>
    <row r="17" spans="2:29">
      <c r="B17" s="196" t="s">
        <v>174</v>
      </c>
      <c r="C17" s="197">
        <f>Servidores!Q44</f>
        <v>0</v>
      </c>
      <c r="D17" s="121" t="s">
        <v>168</v>
      </c>
      <c r="E17" s="123">
        <v>0.5</v>
      </c>
      <c r="F17" s="123">
        <v>0.5</v>
      </c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>
        <f t="shared" si="0"/>
        <v>1</v>
      </c>
    </row>
    <row r="18" spans="2:29">
      <c r="B18" s="196"/>
      <c r="C18" s="197"/>
      <c r="D18" s="124" t="s">
        <v>169</v>
      </c>
      <c r="E18" s="125">
        <f t="shared" ref="E18:AB18" si="8">E17*$C$17</f>
        <v>0</v>
      </c>
      <c r="F18" s="125">
        <f t="shared" si="8"/>
        <v>0</v>
      </c>
      <c r="G18" s="125">
        <f t="shared" si="8"/>
        <v>0</v>
      </c>
      <c r="H18" s="125">
        <f t="shared" si="8"/>
        <v>0</v>
      </c>
      <c r="I18" s="125">
        <f t="shared" si="8"/>
        <v>0</v>
      </c>
      <c r="J18" s="125">
        <f t="shared" si="8"/>
        <v>0</v>
      </c>
      <c r="K18" s="125">
        <f t="shared" si="8"/>
        <v>0</v>
      </c>
      <c r="L18" s="125">
        <f t="shared" si="8"/>
        <v>0</v>
      </c>
      <c r="M18" s="125">
        <f t="shared" si="8"/>
        <v>0</v>
      </c>
      <c r="N18" s="125">
        <f t="shared" si="8"/>
        <v>0</v>
      </c>
      <c r="O18" s="125">
        <f t="shared" si="8"/>
        <v>0</v>
      </c>
      <c r="P18" s="125">
        <f t="shared" si="8"/>
        <v>0</v>
      </c>
      <c r="Q18" s="125">
        <f t="shared" si="8"/>
        <v>0</v>
      </c>
      <c r="R18" s="125">
        <f t="shared" si="8"/>
        <v>0</v>
      </c>
      <c r="S18" s="125">
        <f t="shared" si="8"/>
        <v>0</v>
      </c>
      <c r="T18" s="125">
        <f t="shared" si="8"/>
        <v>0</v>
      </c>
      <c r="U18" s="125">
        <f t="shared" si="8"/>
        <v>0</v>
      </c>
      <c r="V18" s="125">
        <f t="shared" si="8"/>
        <v>0</v>
      </c>
      <c r="W18" s="125">
        <f t="shared" si="8"/>
        <v>0</v>
      </c>
      <c r="X18" s="125">
        <f t="shared" si="8"/>
        <v>0</v>
      </c>
      <c r="Y18" s="125">
        <f t="shared" si="8"/>
        <v>0</v>
      </c>
      <c r="Z18" s="125">
        <f t="shared" si="8"/>
        <v>0</v>
      </c>
      <c r="AA18" s="125">
        <f t="shared" si="8"/>
        <v>0</v>
      </c>
      <c r="AB18" s="125">
        <f t="shared" si="8"/>
        <v>0</v>
      </c>
      <c r="AC18" s="125">
        <f t="shared" si="0"/>
        <v>0</v>
      </c>
    </row>
    <row r="19" spans="2:29">
      <c r="B19" s="196" t="s">
        <v>175</v>
      </c>
      <c r="C19" s="197">
        <f>Estagiários!K9</f>
        <v>3120</v>
      </c>
      <c r="D19" s="121" t="s">
        <v>168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>
        <f t="shared" si="0"/>
        <v>0</v>
      </c>
    </row>
    <row r="20" spans="2:29">
      <c r="B20" s="196"/>
      <c r="C20" s="197"/>
      <c r="D20" s="124" t="s">
        <v>169</v>
      </c>
      <c r="E20" s="125">
        <v>520</v>
      </c>
      <c r="F20" s="125">
        <v>520</v>
      </c>
      <c r="G20" s="125">
        <v>520</v>
      </c>
      <c r="H20" s="125">
        <v>520</v>
      </c>
      <c r="I20" s="125">
        <v>520</v>
      </c>
      <c r="J20" s="125">
        <v>520</v>
      </c>
      <c r="K20" s="125">
        <f t="shared" ref="K20:AB20" si="9">K19*$C$19</f>
        <v>0</v>
      </c>
      <c r="L20" s="125">
        <f t="shared" si="9"/>
        <v>0</v>
      </c>
      <c r="M20" s="125">
        <f t="shared" si="9"/>
        <v>0</v>
      </c>
      <c r="N20" s="125">
        <f t="shared" si="9"/>
        <v>0</v>
      </c>
      <c r="O20" s="125">
        <f t="shared" si="9"/>
        <v>0</v>
      </c>
      <c r="P20" s="125">
        <f t="shared" si="9"/>
        <v>0</v>
      </c>
      <c r="Q20" s="125">
        <f t="shared" si="9"/>
        <v>0</v>
      </c>
      <c r="R20" s="125">
        <f t="shared" si="9"/>
        <v>0</v>
      </c>
      <c r="S20" s="125">
        <f t="shared" si="9"/>
        <v>0</v>
      </c>
      <c r="T20" s="125">
        <f t="shared" si="9"/>
        <v>0</v>
      </c>
      <c r="U20" s="125">
        <f t="shared" si="9"/>
        <v>0</v>
      </c>
      <c r="V20" s="125">
        <f t="shared" si="9"/>
        <v>0</v>
      </c>
      <c r="W20" s="125">
        <f t="shared" si="9"/>
        <v>0</v>
      </c>
      <c r="X20" s="125">
        <f t="shared" si="9"/>
        <v>0</v>
      </c>
      <c r="Y20" s="125">
        <f t="shared" si="9"/>
        <v>0</v>
      </c>
      <c r="Z20" s="125">
        <f t="shared" si="9"/>
        <v>0</v>
      </c>
      <c r="AA20" s="125">
        <f t="shared" si="9"/>
        <v>0</v>
      </c>
      <c r="AB20" s="125">
        <f t="shared" si="9"/>
        <v>0</v>
      </c>
      <c r="AC20" s="125">
        <f t="shared" si="0"/>
        <v>3120</v>
      </c>
    </row>
    <row r="21" spans="2:29">
      <c r="B21" s="196" t="s">
        <v>176</v>
      </c>
      <c r="C21" s="197">
        <f>'Serviços - PF'!E20</f>
        <v>0</v>
      </c>
      <c r="D21" s="121" t="s">
        <v>168</v>
      </c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3">
        <f t="shared" si="0"/>
        <v>0</v>
      </c>
    </row>
    <row r="22" spans="2:29">
      <c r="B22" s="196"/>
      <c r="C22" s="197"/>
      <c r="D22" s="124" t="s">
        <v>169</v>
      </c>
      <c r="E22" s="125">
        <f t="shared" ref="E22:AB22" si="10">E21*$C$21</f>
        <v>0</v>
      </c>
      <c r="F22" s="125">
        <f t="shared" si="10"/>
        <v>0</v>
      </c>
      <c r="G22" s="125">
        <f t="shared" si="10"/>
        <v>0</v>
      </c>
      <c r="H22" s="125">
        <f t="shared" si="10"/>
        <v>0</v>
      </c>
      <c r="I22" s="125">
        <f t="shared" si="10"/>
        <v>0</v>
      </c>
      <c r="J22" s="125">
        <f t="shared" si="10"/>
        <v>0</v>
      </c>
      <c r="K22" s="125">
        <f t="shared" si="10"/>
        <v>0</v>
      </c>
      <c r="L22" s="125">
        <f t="shared" si="10"/>
        <v>0</v>
      </c>
      <c r="M22" s="125">
        <f t="shared" si="10"/>
        <v>0</v>
      </c>
      <c r="N22" s="125">
        <f t="shared" si="10"/>
        <v>0</v>
      </c>
      <c r="O22" s="125">
        <f t="shared" si="10"/>
        <v>0</v>
      </c>
      <c r="P22" s="125">
        <f t="shared" si="10"/>
        <v>0</v>
      </c>
      <c r="Q22" s="125">
        <f t="shared" si="10"/>
        <v>0</v>
      </c>
      <c r="R22" s="125">
        <f t="shared" si="10"/>
        <v>0</v>
      </c>
      <c r="S22" s="125">
        <f t="shared" si="10"/>
        <v>0</v>
      </c>
      <c r="T22" s="125">
        <f t="shared" si="10"/>
        <v>0</v>
      </c>
      <c r="U22" s="125">
        <f t="shared" si="10"/>
        <v>0</v>
      </c>
      <c r="V22" s="125">
        <f t="shared" si="10"/>
        <v>0</v>
      </c>
      <c r="W22" s="125">
        <f t="shared" si="10"/>
        <v>0</v>
      </c>
      <c r="X22" s="125">
        <f t="shared" si="10"/>
        <v>0</v>
      </c>
      <c r="Y22" s="125">
        <f t="shared" si="10"/>
        <v>0</v>
      </c>
      <c r="Z22" s="125">
        <f t="shared" si="10"/>
        <v>0</v>
      </c>
      <c r="AA22" s="125">
        <f t="shared" si="10"/>
        <v>0</v>
      </c>
      <c r="AB22" s="125">
        <f t="shared" si="10"/>
        <v>0</v>
      </c>
      <c r="AC22" s="125">
        <f t="shared" si="0"/>
        <v>0</v>
      </c>
    </row>
    <row r="23" spans="2:29">
      <c r="B23" s="196" t="s">
        <v>177</v>
      </c>
      <c r="C23" s="197">
        <f>'Serviços - PF'!E35</f>
        <v>36000</v>
      </c>
      <c r="D23" s="121" t="s">
        <v>168</v>
      </c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>
        <f t="shared" si="0"/>
        <v>0</v>
      </c>
    </row>
    <row r="24" spans="2:29">
      <c r="B24" s="196"/>
      <c r="C24" s="197"/>
      <c r="D24" s="124" t="s">
        <v>169</v>
      </c>
      <c r="E24" s="125">
        <f t="shared" ref="E24:AB24" si="11">E23*$C$7</f>
        <v>0</v>
      </c>
      <c r="F24" s="125">
        <f t="shared" si="11"/>
        <v>0</v>
      </c>
      <c r="G24" s="125">
        <f t="shared" si="11"/>
        <v>0</v>
      </c>
      <c r="H24" s="125">
        <f t="shared" si="11"/>
        <v>0</v>
      </c>
      <c r="I24" s="125">
        <v>6000</v>
      </c>
      <c r="J24" s="125">
        <f t="shared" si="11"/>
        <v>0</v>
      </c>
      <c r="K24" s="125">
        <f t="shared" si="11"/>
        <v>0</v>
      </c>
      <c r="L24" s="125">
        <f t="shared" si="11"/>
        <v>0</v>
      </c>
      <c r="M24" s="125">
        <f t="shared" si="11"/>
        <v>0</v>
      </c>
      <c r="N24" s="125">
        <v>10000</v>
      </c>
      <c r="O24" s="125">
        <f t="shared" si="11"/>
        <v>0</v>
      </c>
      <c r="P24" s="125">
        <f t="shared" si="11"/>
        <v>0</v>
      </c>
      <c r="Q24" s="125">
        <f t="shared" si="11"/>
        <v>0</v>
      </c>
      <c r="R24" s="125">
        <f t="shared" si="11"/>
        <v>0</v>
      </c>
      <c r="S24" s="125">
        <f t="shared" si="11"/>
        <v>0</v>
      </c>
      <c r="T24" s="125">
        <v>10000</v>
      </c>
      <c r="U24" s="125">
        <f t="shared" si="11"/>
        <v>0</v>
      </c>
      <c r="V24" s="125">
        <f t="shared" si="11"/>
        <v>0</v>
      </c>
      <c r="W24" s="125">
        <f t="shared" si="11"/>
        <v>0</v>
      </c>
      <c r="X24" s="125">
        <v>5000</v>
      </c>
      <c r="Y24" s="125">
        <f t="shared" si="11"/>
        <v>0</v>
      </c>
      <c r="Z24" s="125">
        <v>5350</v>
      </c>
      <c r="AA24" s="125">
        <f t="shared" si="11"/>
        <v>0</v>
      </c>
      <c r="AB24" s="125">
        <f t="shared" si="11"/>
        <v>0</v>
      </c>
      <c r="AC24" s="125">
        <f t="shared" si="0"/>
        <v>36350</v>
      </c>
    </row>
    <row r="25" spans="2:29">
      <c r="B25" s="196" t="s">
        <v>178</v>
      </c>
      <c r="C25" s="197">
        <f>'Material de Consumo'!C21</f>
        <v>0</v>
      </c>
      <c r="D25" s="121" t="s">
        <v>168</v>
      </c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>
        <f t="shared" si="0"/>
        <v>0</v>
      </c>
    </row>
    <row r="26" spans="2:29">
      <c r="B26" s="196"/>
      <c r="C26" s="197"/>
      <c r="D26" s="124" t="s">
        <v>169</v>
      </c>
      <c r="E26" s="125">
        <f t="shared" ref="E26:AB26" si="12">E25*$C$25</f>
        <v>0</v>
      </c>
      <c r="F26" s="125">
        <f t="shared" si="12"/>
        <v>0</v>
      </c>
      <c r="G26" s="125">
        <f t="shared" si="12"/>
        <v>0</v>
      </c>
      <c r="H26" s="125">
        <f t="shared" si="12"/>
        <v>0</v>
      </c>
      <c r="I26" s="125">
        <f t="shared" si="12"/>
        <v>0</v>
      </c>
      <c r="J26" s="125">
        <f t="shared" si="12"/>
        <v>0</v>
      </c>
      <c r="K26" s="125">
        <f t="shared" si="12"/>
        <v>0</v>
      </c>
      <c r="L26" s="125">
        <f t="shared" si="12"/>
        <v>0</v>
      </c>
      <c r="M26" s="125">
        <f t="shared" si="12"/>
        <v>0</v>
      </c>
      <c r="N26" s="125">
        <f t="shared" si="12"/>
        <v>0</v>
      </c>
      <c r="O26" s="125">
        <f t="shared" si="12"/>
        <v>0</v>
      </c>
      <c r="P26" s="125">
        <f t="shared" si="12"/>
        <v>0</v>
      </c>
      <c r="Q26" s="125">
        <f t="shared" si="12"/>
        <v>0</v>
      </c>
      <c r="R26" s="125">
        <f t="shared" si="12"/>
        <v>0</v>
      </c>
      <c r="S26" s="125">
        <f t="shared" si="12"/>
        <v>0</v>
      </c>
      <c r="T26" s="125">
        <f t="shared" si="12"/>
        <v>0</v>
      </c>
      <c r="U26" s="125">
        <f t="shared" si="12"/>
        <v>0</v>
      </c>
      <c r="V26" s="125">
        <f t="shared" si="12"/>
        <v>0</v>
      </c>
      <c r="W26" s="125">
        <f t="shared" si="12"/>
        <v>0</v>
      </c>
      <c r="X26" s="125">
        <f t="shared" si="12"/>
        <v>0</v>
      </c>
      <c r="Y26" s="125">
        <f t="shared" si="12"/>
        <v>0</v>
      </c>
      <c r="Z26" s="125">
        <f t="shared" si="12"/>
        <v>0</v>
      </c>
      <c r="AA26" s="125">
        <f t="shared" si="12"/>
        <v>0</v>
      </c>
      <c r="AB26" s="125">
        <f t="shared" si="12"/>
        <v>0</v>
      </c>
      <c r="AC26" s="125">
        <f t="shared" si="0"/>
        <v>0</v>
      </c>
    </row>
    <row r="27" spans="2:29">
      <c r="B27" s="196" t="s">
        <v>179</v>
      </c>
      <c r="C27" s="197">
        <f>'Serviços - PJ'!B11</f>
        <v>3500</v>
      </c>
      <c r="D27" s="121" t="s">
        <v>168</v>
      </c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>
        <f t="shared" si="0"/>
        <v>0</v>
      </c>
    </row>
    <row r="28" spans="2:29">
      <c r="B28" s="196"/>
      <c r="C28" s="197"/>
      <c r="D28" s="124" t="s">
        <v>169</v>
      </c>
      <c r="E28" s="125">
        <f t="shared" ref="E28:AB28" si="13">E27*$C$27</f>
        <v>0</v>
      </c>
      <c r="F28" s="125">
        <f t="shared" si="13"/>
        <v>0</v>
      </c>
      <c r="G28" s="125">
        <f t="shared" si="13"/>
        <v>0</v>
      </c>
      <c r="H28" s="125"/>
      <c r="I28" s="125">
        <v>6000</v>
      </c>
      <c r="J28" s="125">
        <f t="shared" si="13"/>
        <v>0</v>
      </c>
      <c r="K28" s="125">
        <f t="shared" si="13"/>
        <v>0</v>
      </c>
      <c r="L28" s="125">
        <f t="shared" si="13"/>
        <v>0</v>
      </c>
      <c r="M28" s="125">
        <f t="shared" si="13"/>
        <v>0</v>
      </c>
      <c r="N28" s="125">
        <f t="shared" si="13"/>
        <v>0</v>
      </c>
      <c r="O28" s="125">
        <f t="shared" si="13"/>
        <v>0</v>
      </c>
      <c r="P28" s="125">
        <f t="shared" si="13"/>
        <v>0</v>
      </c>
      <c r="Q28" s="125">
        <f t="shared" si="13"/>
        <v>0</v>
      </c>
      <c r="R28" s="125">
        <f t="shared" si="13"/>
        <v>0</v>
      </c>
      <c r="S28" s="125">
        <f t="shared" si="13"/>
        <v>0</v>
      </c>
      <c r="T28" s="125">
        <f t="shared" si="13"/>
        <v>0</v>
      </c>
      <c r="U28" s="125">
        <f t="shared" si="13"/>
        <v>0</v>
      </c>
      <c r="V28" s="125">
        <f t="shared" si="13"/>
        <v>0</v>
      </c>
      <c r="W28" s="125">
        <f t="shared" si="13"/>
        <v>0</v>
      </c>
      <c r="X28" s="125">
        <f t="shared" si="13"/>
        <v>0</v>
      </c>
      <c r="Y28" s="125">
        <f t="shared" si="13"/>
        <v>0</v>
      </c>
      <c r="Z28" s="125">
        <f t="shared" si="13"/>
        <v>0</v>
      </c>
      <c r="AA28" s="125">
        <f t="shared" si="13"/>
        <v>0</v>
      </c>
      <c r="AB28" s="125">
        <f t="shared" si="13"/>
        <v>0</v>
      </c>
      <c r="AC28" s="125">
        <f t="shared" si="0"/>
        <v>6000</v>
      </c>
    </row>
    <row r="29" spans="2:29">
      <c r="B29" s="196" t="s">
        <v>180</v>
      </c>
      <c r="C29" s="197">
        <f>Investimento!E18</f>
        <v>0</v>
      </c>
      <c r="D29" s="121" t="s">
        <v>168</v>
      </c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>
        <f t="shared" si="0"/>
        <v>0</v>
      </c>
    </row>
    <row r="30" spans="2:29">
      <c r="B30" s="196"/>
      <c r="C30" s="197"/>
      <c r="D30" s="124" t="s">
        <v>169</v>
      </c>
      <c r="E30" s="125">
        <f t="shared" ref="E30:AB30" si="14">E29*$C$29</f>
        <v>0</v>
      </c>
      <c r="F30" s="125">
        <f t="shared" si="14"/>
        <v>0</v>
      </c>
      <c r="G30" s="125">
        <f t="shared" si="14"/>
        <v>0</v>
      </c>
      <c r="H30" s="125">
        <f t="shared" si="14"/>
        <v>0</v>
      </c>
      <c r="I30" s="125">
        <f t="shared" si="14"/>
        <v>0</v>
      </c>
      <c r="J30" s="125">
        <f t="shared" si="14"/>
        <v>0</v>
      </c>
      <c r="K30" s="125">
        <f t="shared" si="14"/>
        <v>0</v>
      </c>
      <c r="L30" s="125">
        <f t="shared" si="14"/>
        <v>0</v>
      </c>
      <c r="M30" s="125">
        <f t="shared" si="14"/>
        <v>0</v>
      </c>
      <c r="N30" s="125">
        <f t="shared" si="14"/>
        <v>0</v>
      </c>
      <c r="O30" s="125">
        <f t="shared" si="14"/>
        <v>0</v>
      </c>
      <c r="P30" s="125">
        <f t="shared" si="14"/>
        <v>0</v>
      </c>
      <c r="Q30" s="125">
        <f t="shared" si="14"/>
        <v>0</v>
      </c>
      <c r="R30" s="125">
        <f t="shared" si="14"/>
        <v>0</v>
      </c>
      <c r="S30" s="125">
        <f t="shared" si="14"/>
        <v>0</v>
      </c>
      <c r="T30" s="125">
        <f t="shared" si="14"/>
        <v>0</v>
      </c>
      <c r="U30" s="125">
        <f t="shared" si="14"/>
        <v>0</v>
      </c>
      <c r="V30" s="125">
        <f t="shared" si="14"/>
        <v>0</v>
      </c>
      <c r="W30" s="125">
        <f t="shared" si="14"/>
        <v>0</v>
      </c>
      <c r="X30" s="125">
        <f t="shared" si="14"/>
        <v>0</v>
      </c>
      <c r="Y30" s="125">
        <f t="shared" si="14"/>
        <v>0</v>
      </c>
      <c r="Z30" s="125">
        <f t="shared" si="14"/>
        <v>0</v>
      </c>
      <c r="AA30" s="125">
        <f t="shared" si="14"/>
        <v>0</v>
      </c>
      <c r="AB30" s="125">
        <f t="shared" si="14"/>
        <v>0</v>
      </c>
      <c r="AC30" s="125">
        <f t="shared" si="0"/>
        <v>0</v>
      </c>
    </row>
    <row r="31" spans="2:29">
      <c r="B31" s="196" t="s">
        <v>181</v>
      </c>
      <c r="C31" s="197">
        <f>'Diárias e Passagens'!E9</f>
        <v>2400</v>
      </c>
      <c r="D31" s="121" t="s">
        <v>168</v>
      </c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>
        <f t="shared" si="0"/>
        <v>0</v>
      </c>
    </row>
    <row r="32" spans="2:29">
      <c r="B32" s="196"/>
      <c r="C32" s="197"/>
      <c r="D32" s="124" t="s">
        <v>169</v>
      </c>
      <c r="E32" s="125">
        <f t="shared" ref="E32:AB32" si="15">E31*$C$31</f>
        <v>0</v>
      </c>
      <c r="F32" s="125">
        <f t="shared" si="15"/>
        <v>0</v>
      </c>
      <c r="G32" s="125">
        <f t="shared" si="15"/>
        <v>0</v>
      </c>
      <c r="H32" s="125">
        <f t="shared" si="15"/>
        <v>0</v>
      </c>
      <c r="I32" s="125">
        <f t="shared" si="15"/>
        <v>0</v>
      </c>
      <c r="J32" s="125">
        <f t="shared" si="15"/>
        <v>0</v>
      </c>
      <c r="K32" s="125">
        <f t="shared" si="15"/>
        <v>0</v>
      </c>
      <c r="L32" s="125">
        <f t="shared" si="15"/>
        <v>0</v>
      </c>
      <c r="M32" s="125">
        <f t="shared" si="15"/>
        <v>0</v>
      </c>
      <c r="N32" s="125">
        <f t="shared" si="15"/>
        <v>0</v>
      </c>
      <c r="O32" s="125">
        <f t="shared" si="15"/>
        <v>0</v>
      </c>
      <c r="P32" s="125">
        <v>1200</v>
      </c>
      <c r="Q32" s="125">
        <f t="shared" si="15"/>
        <v>0</v>
      </c>
      <c r="R32" s="125">
        <f t="shared" si="15"/>
        <v>0</v>
      </c>
      <c r="S32" s="125">
        <f t="shared" si="15"/>
        <v>0</v>
      </c>
      <c r="T32" s="125">
        <f t="shared" si="15"/>
        <v>0</v>
      </c>
      <c r="U32" s="125">
        <f t="shared" si="15"/>
        <v>0</v>
      </c>
      <c r="V32" s="125">
        <f t="shared" si="15"/>
        <v>0</v>
      </c>
      <c r="W32" s="125">
        <f t="shared" si="15"/>
        <v>0</v>
      </c>
      <c r="X32" s="125">
        <v>1200</v>
      </c>
      <c r="Y32" s="125">
        <f t="shared" si="15"/>
        <v>0</v>
      </c>
      <c r="Z32" s="125">
        <f t="shared" si="15"/>
        <v>0</v>
      </c>
      <c r="AA32" s="125">
        <f t="shared" si="15"/>
        <v>0</v>
      </c>
      <c r="AB32" s="125">
        <f t="shared" si="15"/>
        <v>0</v>
      </c>
      <c r="AC32" s="125">
        <f t="shared" si="0"/>
        <v>2400</v>
      </c>
    </row>
    <row r="33" spans="1:104">
      <c r="B33" s="196" t="s">
        <v>182</v>
      </c>
      <c r="C33" s="197">
        <f>'Diárias e Passagens'!E15</f>
        <v>0</v>
      </c>
      <c r="D33" s="121" t="s">
        <v>168</v>
      </c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>
        <f t="shared" si="0"/>
        <v>0</v>
      </c>
    </row>
    <row r="34" spans="1:104">
      <c r="B34" s="196"/>
      <c r="C34" s="197"/>
      <c r="D34" s="124" t="s">
        <v>169</v>
      </c>
      <c r="E34" s="125">
        <f t="shared" ref="E34:AB34" si="16">E33*$C$33</f>
        <v>0</v>
      </c>
      <c r="F34" s="125">
        <f t="shared" si="16"/>
        <v>0</v>
      </c>
      <c r="G34" s="125">
        <f t="shared" si="16"/>
        <v>0</v>
      </c>
      <c r="H34" s="125">
        <f t="shared" si="16"/>
        <v>0</v>
      </c>
      <c r="I34" s="125">
        <f t="shared" si="16"/>
        <v>0</v>
      </c>
      <c r="J34" s="125">
        <f t="shared" si="16"/>
        <v>0</v>
      </c>
      <c r="K34" s="125">
        <f t="shared" si="16"/>
        <v>0</v>
      </c>
      <c r="L34" s="125">
        <f t="shared" si="16"/>
        <v>0</v>
      </c>
      <c r="M34" s="125">
        <f t="shared" si="16"/>
        <v>0</v>
      </c>
      <c r="N34" s="125">
        <f t="shared" si="16"/>
        <v>0</v>
      </c>
      <c r="O34" s="125">
        <f t="shared" si="16"/>
        <v>0</v>
      </c>
      <c r="P34" s="125">
        <v>450</v>
      </c>
      <c r="Q34" s="125">
        <f t="shared" si="16"/>
        <v>0</v>
      </c>
      <c r="R34" s="125">
        <f t="shared" si="16"/>
        <v>0</v>
      </c>
      <c r="S34" s="125">
        <f t="shared" si="16"/>
        <v>0</v>
      </c>
      <c r="T34" s="125">
        <f t="shared" si="16"/>
        <v>0</v>
      </c>
      <c r="U34" s="125">
        <f t="shared" si="16"/>
        <v>0</v>
      </c>
      <c r="V34" s="125">
        <f t="shared" si="16"/>
        <v>0</v>
      </c>
      <c r="W34" s="125">
        <f t="shared" si="16"/>
        <v>0</v>
      </c>
      <c r="X34" s="125">
        <v>450</v>
      </c>
      <c r="Y34" s="125">
        <f t="shared" si="16"/>
        <v>0</v>
      </c>
      <c r="Z34" s="125">
        <f t="shared" si="16"/>
        <v>0</v>
      </c>
      <c r="AA34" s="125">
        <f t="shared" si="16"/>
        <v>0</v>
      </c>
      <c r="AB34" s="125">
        <f t="shared" si="16"/>
        <v>0</v>
      </c>
      <c r="AC34" s="125">
        <f t="shared" si="0"/>
        <v>900</v>
      </c>
    </row>
    <row r="35" spans="1:104" s="133" customFormat="1">
      <c r="A35" s="127"/>
      <c r="B35" s="128"/>
      <c r="C35" s="129">
        <f>SUM(C5:C34)</f>
        <v>87120</v>
      </c>
      <c r="D35" s="130" t="s">
        <v>169</v>
      </c>
      <c r="E35" s="131">
        <f t="shared" ref="E35:AB35" si="17">E6+E8+E10+E12+E14+E16+E18+E20+E22+E24+E26+E28+E30+E32+E34</f>
        <v>5386.6666666666661</v>
      </c>
      <c r="F35" s="131">
        <f t="shared" si="17"/>
        <v>5386.6666666666661</v>
      </c>
      <c r="G35" s="131">
        <f t="shared" si="17"/>
        <v>5386.6666666666661</v>
      </c>
      <c r="H35" s="131">
        <f t="shared" si="17"/>
        <v>5886.6666666666661</v>
      </c>
      <c r="I35" s="131">
        <f t="shared" si="17"/>
        <v>17386.666666666664</v>
      </c>
      <c r="J35" s="131">
        <f t="shared" si="17"/>
        <v>5386.6666666666661</v>
      </c>
      <c r="K35" s="131">
        <f t="shared" si="17"/>
        <v>4866.6666666666661</v>
      </c>
      <c r="L35" s="131">
        <f t="shared" si="17"/>
        <v>4866.6666666666661</v>
      </c>
      <c r="M35" s="131">
        <f t="shared" si="17"/>
        <v>4866.6666666666661</v>
      </c>
      <c r="N35" s="131">
        <f t="shared" si="17"/>
        <v>14866.666666666666</v>
      </c>
      <c r="O35" s="131">
        <f t="shared" si="17"/>
        <v>4866.6666666666661</v>
      </c>
      <c r="P35" s="131">
        <f t="shared" si="17"/>
        <v>6516.6666666666661</v>
      </c>
      <c r="Q35" s="131">
        <f t="shared" si="17"/>
        <v>4866.6666666666661</v>
      </c>
      <c r="R35" s="131">
        <f t="shared" si="17"/>
        <v>4866.6666666666661</v>
      </c>
      <c r="S35" s="131">
        <f t="shared" si="17"/>
        <v>4866.6666666666661</v>
      </c>
      <c r="T35" s="131">
        <f t="shared" si="17"/>
        <v>14866.666666666666</v>
      </c>
      <c r="U35" s="131">
        <f t="shared" si="17"/>
        <v>4866.6666666666661</v>
      </c>
      <c r="V35" s="131">
        <f t="shared" si="17"/>
        <v>4866.6666666666661</v>
      </c>
      <c r="W35" s="131">
        <f t="shared" si="17"/>
        <v>4866.6666666666661</v>
      </c>
      <c r="X35" s="131">
        <f t="shared" si="17"/>
        <v>11516.666666666666</v>
      </c>
      <c r="Y35" s="131">
        <f t="shared" si="17"/>
        <v>8466.6666666666661</v>
      </c>
      <c r="Z35" s="131">
        <f t="shared" si="17"/>
        <v>14016.666666666666</v>
      </c>
      <c r="AA35" s="131">
        <f t="shared" si="17"/>
        <v>7866.6666666666661</v>
      </c>
      <c r="AB35" s="131">
        <f t="shared" si="17"/>
        <v>6866.6666666666661</v>
      </c>
      <c r="AC35" s="132">
        <f t="shared" si="0"/>
        <v>178470</v>
      </c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</row>
    <row r="36" spans="1:104">
      <c r="B36" s="117"/>
      <c r="C36" s="117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</row>
    <row r="37" spans="1:104" s="115" customFormat="1">
      <c r="C37" s="117"/>
    </row>
    <row r="38" spans="1:104" s="115" customFormat="1">
      <c r="B38" s="117" t="s">
        <v>183</v>
      </c>
      <c r="C38" s="117"/>
    </row>
    <row r="39" spans="1:104" s="115" customFormat="1">
      <c r="B39" s="117" t="s">
        <v>184</v>
      </c>
      <c r="C39" s="134">
        <f>'Custo do Curso'!C46</f>
        <v>0</v>
      </c>
    </row>
    <row r="40" spans="1:104" s="115" customFormat="1">
      <c r="B40" s="117" t="s">
        <v>185</v>
      </c>
      <c r="C40" s="117"/>
    </row>
  </sheetData>
  <mergeCells count="33">
    <mergeCell ref="B3:B4"/>
    <mergeCell ref="C3:D4"/>
    <mergeCell ref="E3:AB3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1:B22"/>
    <mergeCell ref="C21:C22"/>
    <mergeCell ref="B23:B24"/>
    <mergeCell ref="C23:C24"/>
    <mergeCell ref="B31:B32"/>
    <mergeCell ref="C31:C32"/>
    <mergeCell ref="B33:B34"/>
    <mergeCell ref="C33:C34"/>
    <mergeCell ref="B25:B26"/>
    <mergeCell ref="C25:C26"/>
    <mergeCell ref="B27:B28"/>
    <mergeCell ref="C27:C28"/>
    <mergeCell ref="B29:B30"/>
    <mergeCell ref="C29:C30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Paulo Roberto Ienzura Adriano</dc:creator>
  <cp:keywords/>
  <dc:description/>
  <cp:lastModifiedBy>Ana Carolina de Souza</cp:lastModifiedBy>
  <cp:revision>0</cp:revision>
  <dcterms:created xsi:type="dcterms:W3CDTF">2018-04-13T14:13:12Z</dcterms:created>
  <dcterms:modified xsi:type="dcterms:W3CDTF">2021-10-24T22:49:02Z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